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2.xml" ContentType="application/vnd.ms-office.chartcolorstyle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/chart3.xml" ContentType="application/vnd.openxmlformats-officedocument.drawingml.chart+xml"/>
  <Override PartName="/xl/charts/style3.xml" ContentType="application/vnd.ms-office.chartstyle+xml"/>
  <Override PartName="/xl/charts/color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4.xml" ContentType="application/vnd.ms-office.chartcolorstyle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vern/Downloads/"/>
    </mc:Choice>
  </mc:AlternateContent>
  <bookViews>
    <workbookView xWindow="0" yWindow="500" windowWidth="28200" windowHeight="16000" firstSheet="1" activeTab="1"/>
  </bookViews>
  <sheets>
    <sheet name="Notes" sheetId="3" state="hidden" r:id="rId2"/>
    <sheet name="Conso 2020- Clean Format" sheetId="7" r:id="rId3"/>
    <sheet name="Conso 2021- Clean Format" sheetId="2" r:id="rId4"/>
    <sheet name="GGO Summary (Totals)" sheetId="6" r:id="rId5"/>
    <sheet name="GGO Summary (Totals) v1" sheetId="4" state="hidden" r:id="rId6"/>
    <sheet name="Conso 2020-rev1" sheetId="1" state="hidden" r:id="rId7"/>
  </sheets>
  <definedNames>
    <definedName name="_xlnm.Print_Area" localSheetId="1">'Conso 2020- Clean Format'!$A$1:$M$59</definedName>
    <definedName name="_xlnm.Print_Area" localSheetId="5">'Conso 2020-rev1'!$A$3:$M$59</definedName>
    <definedName name="_xlnm.Print_Area" localSheetId="2">'Conso 2021- Clean Format'!$A$1:$M$59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7" l="1"/>
</calcChain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</author>
  </authors>
  <commentList>
    <comment ref="K15" authorId="0" shapeId="0" xr:uid="{00000000-0006-0000-0400-000001000000}">
      <text>
        <r>
          <rPr>
            <b/>
            <sz val="9"/>
            <rFont val="Times New Roman"/>
            <family val="1"/>
          </rPr>
          <t>tony:</t>
        </r>
        <r>
          <rPr>
            <sz val="9"/>
            <rFont val="Times New Roman"/>
            <family val="1"/>
          </rPr>
          <t xml:space="preserve">
adjusted for Article IV investment in non financial assets
</t>
        </r>
      </text>
    </comment>
  </commentList>
</comments>
</file>

<file path=xl/sharedStrings.xml><?xml version="1.0" encoding="utf-8"?>
<sst xmlns="http://schemas.openxmlformats.org/spreadsheetml/2006/main" count="362" uniqueCount="89">
  <si>
    <t>FISCAL YEAR 2020 (Figures in Millions)</t>
  </si>
  <si>
    <t>GFS Code</t>
  </si>
  <si>
    <t>Particulars</t>
  </si>
  <si>
    <t>STATEMENT OF GOVERNMENT OPERATIONS</t>
  </si>
  <si>
    <t xml:space="preserve">General Government </t>
  </si>
  <si>
    <t>Central Government</t>
  </si>
  <si>
    <t>Local Governments</t>
  </si>
  <si>
    <t>Consolidation Column</t>
  </si>
  <si>
    <t>General Government</t>
  </si>
  <si>
    <t>Budgetary (National Government)</t>
  </si>
  <si>
    <t>GG-GOCCs (PNR and NIA)</t>
  </si>
  <si>
    <t>Social Security Funds</t>
  </si>
  <si>
    <t>TRANSACTIONS AFFECTING NET WORTH:</t>
  </si>
  <si>
    <t xml:space="preserve"> </t>
  </si>
  <si>
    <t>Revenue ....................................................................................................................................................................................</t>
  </si>
  <si>
    <t>Taxes .....................................................................................................................................................................................</t>
  </si>
  <si>
    <t>Social contributions .....................................................................................................................................................</t>
  </si>
  <si>
    <t>Grants ................................................................................................................................................................................</t>
  </si>
  <si>
    <t>Other revenue .................................................................................................................................................................</t>
  </si>
  <si>
    <t>Expense ......................................................................................................................................................................................</t>
  </si>
  <si>
    <t>Compensation of employees ...........................................................................................................................................</t>
  </si>
  <si>
    <t>Use of goods and services .................................................................................................................................................</t>
  </si>
  <si>
    <t>Consumption of fixed capital .............................................................................................................................................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</si>
  <si>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.........................................................................................................................................................................................</t>
  </si>
  <si>
    <t>Subsidies ........................................................................................................................................................................................</t>
  </si>
  <si>
    <t>Social benefits .....................................................................................................................................................</t>
  </si>
  <si>
    <t>Other expense .............................................................................................................................................................................</t>
  </si>
  <si>
    <t>NOB</t>
  </si>
  <si>
    <t>Net operating balance  ...............................................................................................................................................</t>
  </si>
  <si>
    <t>TRANSACTIONS IN NONFINANCIAL ASSETS:</t>
  </si>
  <si>
    <r>
      <rPr>
        <b/>
        <sz val="7.5"/>
        <rFont val="Arial"/>
        <family val="2"/>
      </rPr>
      <t>Net Acquisition of Nonfinancial Assets</t>
    </r>
    <r>
      <rPr>
        <sz val="7.5"/>
        <rFont val="Arial"/>
        <family val="2"/>
      </rPr>
      <t xml:space="preserve"> .......................................................................................................................</t>
    </r>
  </si>
  <si>
    <t>Fixed assets .............................................................................................................................................................................</t>
  </si>
  <si>
    <t>Change in inventories .............................................................................................................................................................</t>
  </si>
  <si>
    <t>Valuables ....................................................................................................................................................................................</t>
  </si>
  <si>
    <t>Nonproduced assets ............................................................................................................................................................</t>
  </si>
  <si>
    <t>NLB</t>
  </si>
  <si>
    <t>Net lending / borrowing   .........................................................................................................................................</t>
  </si>
  <si>
    <t>TRANSACTIONS IN FINANCIAL ASSETS AND LIABILITIES (FINANCING):</t>
  </si>
  <si>
    <r>
      <rPr>
        <b/>
        <sz val="7.5"/>
        <rFont val="Arial"/>
        <family val="2"/>
      </rPr>
      <t>Net acquisition of financial assets</t>
    </r>
    <r>
      <rPr>
        <sz val="7.5"/>
        <rFont val="Arial"/>
        <family val="2"/>
      </rPr>
      <t xml:space="preserve"> ...............................................................................................................................</t>
    </r>
  </si>
  <si>
    <t>Domestic ...................................................................................................................................................................................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</si>
  <si>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</t>
  </si>
  <si>
    <r>
      <rPr>
        <b/>
        <sz val="7.5"/>
        <rFont val="Arial"/>
        <family val="2"/>
      </rPr>
      <t>Net incurrence of liabilities</t>
    </r>
    <r>
      <rPr>
        <sz val="7.5"/>
        <rFont val="Arial"/>
        <family val="2"/>
      </rPr>
      <t xml:space="preserve"> .................................................................................................................................................</t>
    </r>
  </si>
  <si>
    <t xml:space="preserve">Note:Preliminary data and subject for revision </t>
  </si>
  <si>
    <t>Items in Consolidation Column</t>
  </si>
  <si>
    <t>Grants received by LGUs from NG ………………………………………………………………………………………………………………..</t>
  </si>
  <si>
    <t>Subsidies to PNR &amp; NIA for PS, MOOE and CAPEX ……………………………………………………………………………….</t>
  </si>
  <si>
    <t>Investment earning from holdings of NG securities of SSIs ………………………………………………………………..</t>
  </si>
  <si>
    <t>Tax payment of NIA for VAT (NG) and RPT (LGUs) ………………………………………………………………………………..</t>
  </si>
  <si>
    <t>Advances from NG/BTr of PNR &amp; NIA …………………………………………………………………………………………………………</t>
  </si>
  <si>
    <t>Financing without balancing item</t>
  </si>
  <si>
    <t>balancing items</t>
  </si>
  <si>
    <t>Formula to get balancing item</t>
  </si>
  <si>
    <t>net lending minus financing</t>
  </si>
  <si>
    <t>BALANCING ITEMS</t>
  </si>
  <si>
    <t>2020 GDP (as of April 2021 from PSA)</t>
  </si>
  <si>
    <t>NOB % to GDP</t>
  </si>
  <si>
    <t>SGGO Rev as % of GDP</t>
  </si>
  <si>
    <t xml:space="preserve">Note: Preliminary data and subject for revision </t>
  </si>
  <si>
    <t>CG Check</t>
  </si>
  <si>
    <t>Conso CG Check</t>
  </si>
  <si>
    <t>GG Check</t>
  </si>
  <si>
    <t>Conso GG Check</t>
  </si>
  <si>
    <t>Conso  2020 rev 1</t>
  </si>
  <si>
    <t>Based on data submitted</t>
  </si>
  <si>
    <t>Conso 2020 rev 2</t>
  </si>
  <si>
    <t>As checked by Mr. Olliffe, adjusting the reference col for LGU financing and estimated APD number</t>
  </si>
  <si>
    <t>Cell K23 - estimate of 88,000 for LGU investments in the non-financial assets as APD spreadsheet is not yet available
Cell K30 - updated the reference cell for LGU financing from col L to K</t>
  </si>
  <si>
    <t>FISCAL YEAR 2021 (Figures in Millions)</t>
  </si>
  <si>
    <t>Statement of General Government Operations</t>
  </si>
  <si>
    <t>2012-2021</t>
  </si>
  <si>
    <t>in Million Pesos</t>
  </si>
  <si>
    <t>Revenue</t>
  </si>
  <si>
    <t>Less: Expense</t>
  </si>
  <si>
    <t>Net Operating Balance</t>
  </si>
  <si>
    <t>Net Acquisition of Non-Financial Assets</t>
  </si>
  <si>
    <t>Net Lending/Borrowing</t>
  </si>
  <si>
    <t>Net Acquisition of Financial Assets</t>
  </si>
  <si>
    <t>Less: Net Inccurrence of Liabilities</t>
  </si>
  <si>
    <t>Transactions in Financial Assets and Liabilities (Financing)</t>
  </si>
  <si>
    <t>GDP (as of May 2022 from PSA)</t>
  </si>
  <si>
    <t>% of GDP</t>
  </si>
  <si>
    <t>For Graph (NOB)</t>
  </si>
  <si>
    <t>Nominal</t>
  </si>
  <si>
    <t>As percent of GDP (RHS)</t>
  </si>
  <si>
    <t>For Graph (NLB)</t>
  </si>
  <si>
    <t>Remarks:</t>
  </si>
  <si>
    <t>LGU PS and MOOE are pro-rated  SRE current expenditure based on the SOE data</t>
  </si>
  <si>
    <t>2021 (Prelim)</t>
  </si>
  <si>
    <t>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</si>
</sst>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#,##0;\-#,##0;\-;@"/>
    <numFmt numFmtId="166" formatCode="0.0%"/>
    <numFmt numFmtId="167" formatCode="#,##0.00_ ;[Red]\-#,##0.00\ "/>
    <numFmt numFmtId="168" formatCode="#,##0.0_ ;[Red]\-#,##0.0\ "/>
  </numFmts>
  <fonts count="2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b/>
      <sz val="7.5"/>
      <color indexed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color theme="5" tint="-0.24997000396251678"/>
      <name val="Arial"/>
      <family val="2"/>
    </font>
    <font>
      <sz val="7.5"/>
      <color rgb="FFFF0000"/>
      <name val="Arial"/>
      <family val="2"/>
    </font>
    <font>
      <b/>
      <i/>
      <sz val="8"/>
      <name val="Calibri"/>
      <family val="2"/>
      <scheme val="minor"/>
    </font>
    <font>
      <b/>
      <i/>
      <sz val="7.5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.5"/>
      <color rgb="FFFF000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.5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7399955987930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43" fontId="3" fillId="0" borderId="0" xfId="0" applyNumberFormat="1" applyFont="1"/>
    <xf numFmtId="0" fontId="3" fillId="0" borderId="0" xfId="0" applyFont="1" applyFill="1" applyBorder="1"/>
    <xf numFmtId="43" fontId="3" fillId="0" borderId="0" xfId="18" applyFont="1" applyFill="1" applyBorder="1"/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2" borderId="1" xfId="0" applyNumberFormat="1" applyFont="1" applyFill="1" applyBorder="1" applyAlignment="1" applyProtection="1">
      <alignment horizontal="center" wrapText="1"/>
      <protection/>
    </xf>
    <xf numFmtId="43" fontId="5" fillId="0" borderId="0" xfId="18" applyFont="1" applyFill="1" applyBorder="1" applyAlignment="1" applyProtection="1">
      <alignment horizont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left"/>
      <protection/>
    </xf>
    <xf numFmtId="0" fontId="3" fillId="0" borderId="4" xfId="0" applyFont="1" applyBorder="1"/>
    <xf numFmtId="0" fontId="3" fillId="0" borderId="3" xfId="0" applyFont="1" applyBorder="1"/>
    <xf numFmtId="0" fontId="3" fillId="0" borderId="4" xfId="0" applyFont="1" applyFill="1" applyBorder="1"/>
    <xf numFmtId="0" fontId="6" fillId="0" borderId="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6" xfId="0" applyFont="1" applyBorder="1"/>
    <xf numFmtId="0" fontId="3" fillId="0" borderId="0" xfId="0" applyFont="1" applyBorder="1"/>
    <xf numFmtId="40" fontId="3" fillId="0" borderId="6" xfId="0" applyNumberFormat="1" applyFont="1" applyFill="1" applyBorder="1"/>
    <xf numFmtId="43" fontId="3" fillId="0" borderId="0" xfId="0" applyNumberFormat="1" applyFont="1" applyFill="1" applyBorder="1"/>
    <xf numFmtId="0" fontId="5" fillId="0" borderId="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0" fontId="7" fillId="0" borderId="6" xfId="0" applyNumberFormat="1" applyFont="1" applyFill="1" applyBorder="1"/>
    <xf numFmtId="40" fontId="3" fillId="0" borderId="6" xfId="18" applyNumberFormat="1" applyFont="1" applyFill="1" applyBorder="1"/>
    <xf numFmtId="40" fontId="5" fillId="0" borderId="6" xfId="0" applyNumberFormat="1" applyFont="1" applyFill="1" applyBorder="1"/>
    <xf numFmtId="0" fontId="2" fillId="0" borderId="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2" fillId="3" borderId="5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/>
      <protection/>
    </xf>
    <xf numFmtId="0" fontId="3" fillId="3" borderId="6" xfId="0" applyFont="1" applyFill="1" applyBorder="1"/>
    <xf numFmtId="0" fontId="3" fillId="3" borderId="0" xfId="0" applyFont="1" applyFill="1" applyBorder="1"/>
    <xf numFmtId="0" fontId="3" fillId="3" borderId="0" xfId="0" applyFont="1" applyFill="1"/>
    <xf numFmtId="0" fontId="6" fillId="3" borderId="5" xfId="0" applyFont="1" applyFill="1" applyBorder="1" applyAlignment="1" applyProtection="1">
      <alignment horizontal="center" vertical="top"/>
      <protection/>
    </xf>
    <xf numFmtId="0" fontId="6" fillId="3" borderId="0" xfId="0" applyFont="1" applyFill="1" applyBorder="1" applyAlignment="1" applyProtection="1">
      <alignment/>
      <protection/>
    </xf>
    <xf numFmtId="40" fontId="8" fillId="0" borderId="6" xfId="0" applyNumberFormat="1" applyFont="1" applyFill="1" applyBorder="1"/>
    <xf numFmtId="43" fontId="8" fillId="0" borderId="0" xfId="0" applyNumberFormat="1" applyFont="1" applyFill="1" applyBorder="1"/>
    <xf numFmtId="0" fontId="5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left"/>
      <protection/>
    </xf>
    <xf numFmtId="0" fontId="3" fillId="0" borderId="9" xfId="0" applyFont="1" applyBorder="1"/>
    <xf numFmtId="0" fontId="3" fillId="0" borderId="8" xfId="0" applyFont="1" applyBorder="1"/>
    <xf numFmtId="40" fontId="3" fillId="0" borderId="9" xfId="0" applyNumberFormat="1" applyFont="1" applyFill="1" applyBorder="1"/>
    <xf numFmtId="40" fontId="3" fillId="0" borderId="10" xfId="0" applyNumberFormat="1" applyFont="1" applyFill="1" applyBorder="1"/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3" fillId="0" borderId="0" xfId="0" applyFont="1" applyFill="1"/>
    <xf numFmtId="0" fontId="3" fillId="0" borderId="0" xfId="0" applyFont="1" applyAlignment="1">
      <alignment/>
    </xf>
    <xf numFmtId="164" fontId="3" fillId="0" borderId="0" xfId="0" applyNumberFormat="1" applyFont="1"/>
    <xf numFmtId="164" fontId="3" fillId="0" borderId="0" xfId="0" applyNumberFormat="1" applyFont="1" applyFill="1" applyBorder="1"/>
    <xf numFmtId="0" fontId="3" fillId="0" borderId="0" xfId="0" applyFont="1" applyAlignment="1">
      <alignment horizontal="center"/>
    </xf>
    <xf numFmtId="0" fontId="3" fillId="4" borderId="0" xfId="0" applyFont="1" applyFill="1"/>
    <xf numFmtId="0" fontId="8" fillId="4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/>
    <xf numFmtId="43" fontId="8" fillId="0" borderId="0" xfId="0" applyNumberFormat="1" applyFont="1"/>
    <xf numFmtId="0" fontId="8" fillId="0" borderId="0" xfId="0" applyFont="1" applyFill="1" applyBorder="1"/>
    <xf numFmtId="43" fontId="8" fillId="0" borderId="0" xfId="18" applyFont="1" applyFill="1" applyBorder="1"/>
    <xf numFmtId="43" fontId="3" fillId="0" borderId="0" xfId="18" applyFont="1"/>
    <xf numFmtId="0" fontId="7" fillId="0" borderId="0" xfId="0" applyFont="1"/>
    <xf numFmtId="10" fontId="8" fillId="0" borderId="0" xfId="0" applyNumberFormat="1" applyFont="1" applyFill="1" applyBorder="1"/>
    <xf numFmtId="0" fontId="6" fillId="0" borderId="0" xfId="0" applyFont="1" applyAlignment="1">
      <alignment horizontal="left"/>
    </xf>
    <xf numFmtId="0" fontId="5" fillId="0" borderId="0" xfId="0" applyFont="1"/>
    <xf numFmtId="43" fontId="6" fillId="0" borderId="0" xfId="18" applyFont="1"/>
    <xf numFmtId="10" fontId="6" fillId="0" borderId="0" xfId="0" applyNumberFormat="1" applyFont="1"/>
    <xf numFmtId="0" fontId="14" fillId="0" borderId="0" xfId="0" applyFont="1"/>
    <xf numFmtId="43" fontId="5" fillId="0" borderId="0" xfId="18" applyFont="1" applyFill="1" applyBorder="1" applyAlignment="1" applyProtection="1">
      <alignment horizontal="center" wrapText="1"/>
      <protection/>
    </xf>
    <xf numFmtId="0" fontId="5" fillId="2" borderId="1" xfId="0" applyNumberFormat="1" applyFont="1" applyFill="1" applyBorder="1" applyAlignment="1" applyProtection="1">
      <alignment horizontal="center" wrapText="1"/>
      <protection/>
    </xf>
    <xf numFmtId="0" fontId="16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Font="1">
      <alignment/>
      <protection/>
    </xf>
    <xf numFmtId="0" fontId="14" fillId="0" borderId="0" xfId="20" applyFont="1" applyAlignment="1">
      <alignment horizontal="center"/>
      <protection/>
    </xf>
    <xf numFmtId="40" fontId="0" fillId="0" borderId="0" xfId="20" applyNumberFormat="1">
      <alignment/>
      <protection/>
    </xf>
    <xf numFmtId="40" fontId="0" fillId="0" borderId="8" xfId="20" applyNumberFormat="1" applyBorder="1">
      <alignment/>
      <protection/>
    </xf>
    <xf numFmtId="0" fontId="14" fillId="0" borderId="0" xfId="20" applyFont="1">
      <alignment/>
      <protection/>
    </xf>
    <xf numFmtId="40" fontId="14" fillId="0" borderId="0" xfId="20" applyNumberFormat="1" applyFont="1">
      <alignment/>
      <protection/>
    </xf>
    <xf numFmtId="40" fontId="0" fillId="0" borderId="0" xfId="20" applyNumberFormat="1" applyBorder="1">
      <alignment/>
      <protection/>
    </xf>
    <xf numFmtId="0" fontId="0" fillId="0" borderId="0" xfId="20" applyFont="1">
      <alignment/>
      <protection/>
    </xf>
    <xf numFmtId="165" fontId="17" fillId="0" borderId="0" xfId="18" applyNumberFormat="1" applyFont="1" applyFill="1"/>
    <xf numFmtId="165" fontId="17" fillId="0" borderId="0" xfId="21" applyNumberFormat="1" applyFont="1"/>
    <xf numFmtId="165" fontId="0" fillId="0" borderId="0" xfId="20" applyNumberFormat="1">
      <alignment/>
      <protection/>
    </xf>
    <xf numFmtId="166" fontId="0" fillId="0" borderId="0" xfId="15" applyNumberFormat="1"/>
    <xf numFmtId="167" fontId="0" fillId="0" borderId="0" xfId="20" applyNumberFormat="1">
      <alignment/>
      <protection/>
    </xf>
    <xf numFmtId="0" fontId="18" fillId="0" borderId="0" xfId="20" applyFont="1">
      <alignment/>
      <protection/>
    </xf>
    <xf numFmtId="0" fontId="19" fillId="0" borderId="0" xfId="20" applyFont="1">
      <alignment/>
      <protection/>
    </xf>
    <xf numFmtId="2" fontId="6" fillId="0" borderId="0" xfId="0" applyNumberFormat="1" applyFont="1"/>
    <xf numFmtId="10" fontId="6" fillId="0" borderId="0" xfId="15" applyNumberFormat="1" applyFont="1"/>
    <xf numFmtId="10" fontId="20" fillId="0" borderId="0" xfId="15" applyNumberFormat="1" applyFont="1"/>
    <xf numFmtId="0" fontId="0" fillId="4" borderId="0" xfId="20" applyFill="1">
      <alignment/>
      <protection/>
    </xf>
    <xf numFmtId="168" fontId="0" fillId="0" borderId="0" xfId="20" applyNumberFormat="1">
      <alignment/>
      <protection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/>
      <protection/>
    </xf>
    <xf numFmtId="43" fontId="5" fillId="0" borderId="0" xfId="18" applyFont="1" applyFill="1" applyBorder="1" applyAlignment="1" applyProtection="1">
      <alignment horizontal="center" wrapText="1"/>
      <protection/>
    </xf>
    <xf numFmtId="43" fontId="5" fillId="0" borderId="0" xfId="18" applyFont="1" applyFill="1" applyBorder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3" xfId="20"/>
    <cellStyle name="Comm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10" Type="http://schemas.openxmlformats.org/officeDocument/2006/relationships/calcChain" Target="calcChain.xml" /><Relationship Id="rId9" Type="http://schemas.openxmlformats.org/officeDocument/2006/relationships/sharedStrings" Target="sharedStrings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_rels/chart2.xml.rels><?xml version="1.0" encoding="UTF-8" standalone="yes"?><Relationships xmlns="http://schemas.openxmlformats.org/package/2006/relationships"><Relationship Id="rId1" Type="http://schemas.microsoft.com/office/2011/relationships/chartStyle" Target="style2.xml" /><Relationship Id="rId2" Type="http://schemas.microsoft.com/office/2011/relationships/chartColorStyle" Target="color2.xml" /></Relationships>
</file>

<file path=xl/charts/_rels/chart3.xml.rels><?xml version="1.0" encoding="UTF-8" standalone="yes"?><Relationships xmlns="http://schemas.openxmlformats.org/package/2006/relationships"><Relationship Id="rId1" Type="http://schemas.microsoft.com/office/2011/relationships/chartStyle" Target="style3.xml" /><Relationship Id="rId2" Type="http://schemas.microsoft.com/office/2011/relationships/chartColorStyle" Target="color3.xml" /></Relationships>
</file>

<file path=xl/charts/_rels/chart4.xml.rels><?xml version="1.0" encoding="UTF-8" standalone="yes"?><Relationships xmlns="http://schemas.openxmlformats.org/package/2006/relationships"><Relationship Id="rId1" Type="http://schemas.microsoft.com/office/2011/relationships/chartStyle" Target="style4.xml" /><Relationship Id="rId2" Type="http://schemas.microsoft.com/office/2011/relationships/chartColorStyle" Target="color4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0" i="0" u="none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Statement of General Government Operations</a:t>
            </a:r>
          </a:p>
          <a:p>
            <a:pPr algn="ctr">
              <a:defRPr/>
            </a:pPr>
            <a:r>
              <a:rPr lang="en-US" sz="1100" b="0" i="0" u="none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Net Operating Balance</a:t>
            </a:r>
          </a:p>
        </c:rich>
      </c:tx>
      <c:layout/>
      <c:overlay val="0"/>
      <c:spPr>
        <a:noFill/>
        <a:ln w="635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'GGO Summary (Totals)'!$A$40</c:f>
              <c:strCache>
                <c:ptCount val="1"/>
                <c:pt idx="0">
                  <c:v>Level</c:v>
                </c:pt>
              </c:strCache>
            </c:strRef>
          </c:tx>
          <c:spPr>
            <a:solidFill>
              <a:srgbClr val="92D050"/>
            </a:solidFill>
            <a:ln w="6350">
              <a:noFill/>
            </a:ln>
          </c:spPr>
          <c:invertIfNegative val="0"/>
          <c:dLbls>
            <c:numFmt formatCode="General" sourceLinked="1"/>
            <c:spPr>
              <a:noFill/>
              <a:ln w="6350">
                <a:noFill/>
              </a:ln>
            </c:spPr>
            <c:txPr>
              <a:bodyPr vert="horz" rot="0"/>
              <a:lstStyle/>
              <a:p>
                <a:pPr algn="ctr">
                  <a:defRPr lang="en-US" sz="1050" b="0" i="0" u="none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numRef>
              <c:f>'GGO Summary (Totals)'!$B$39:$G$39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'GGO Summary (Totals)'!$B$40:$G$40</c:f>
              <c:numCache>
                <c:formatCode>#,##0.0_ ;[Red]\-#,##0.0\ </c:formatCode>
                <c:ptCount val="6"/>
                <c:pt idx="0">
                  <c:v>536356.1104554795</c:v>
                </c:pt>
                <c:pt idx="1">
                  <c:v>655559.4567228397</c:v>
                </c:pt>
                <c:pt idx="2">
                  <c:v>753957.5832089093</c:v>
                </c:pt>
                <c:pt idx="3">
                  <c:v>847186.0851199599</c:v>
                </c:pt>
                <c:pt idx="4">
                  <c:v>29823.535633679945</c:v>
                </c:pt>
                <c:pt idx="5">
                  <c:v>110954.74252514029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A-455D-99F6-9B7AA8E6C78E}"/>
            </c:ext>
          </c:extLst>
        </c:ser>
        <c:overlap val="-27"/>
        <c:gapWidth val="30"/>
        <c:axId val="-1827144544"/>
        <c:axId val="1589879522"/>
      </c:barChart>
      <c:lineChart>
        <c:grouping val="standard"/>
        <c:varyColors val="0"/>
        <c:ser>
          <c:idx val="1"/>
          <c:order val="1"/>
          <c:tx>
            <c:strRef>
              <c:f>'GGO Summary (Totals)'!$A$41</c:f>
              <c:strCache>
                <c:ptCount val="1"/>
                <c:pt idx="0">
                  <c:v>As percent of GDP (RHS)</c:v>
                </c:pt>
              </c:strCache>
            </c:strRef>
          </c:tx>
          <c:spPr>
            <a:ln w="28575" cap="rnd" cmpd="sng">
              <a:solidFill>
                <a:srgbClr val="7030A0"/>
              </a:solidFill>
              <a:round/>
            </a:ln>
          </c:spPr>
          <c:marker>
            <c:symbol val="circle"/>
            <c:size val="5"/>
            <c:spPr>
              <a:solidFill>
                <a:srgbClr val="000066"/>
              </a:solidFill>
              <a:ln w="9525" cap="flat" cmpd="sng">
                <a:solidFill>
                  <a:srgbClr val="000066"/>
                </a:solidFill>
              </a:ln>
            </c:spPr>
          </c:marker>
          <c:dLbls>
            <c:numFmt formatCode="General" sourceLinked="1"/>
            <c:spPr>
              <a:noFill/>
              <a:ln w="6350">
                <a:noFill/>
              </a:ln>
            </c:spPr>
            <c:txPr>
              <a:bodyPr vert="horz" rot="0"/>
              <a:lstStyle/>
              <a:p>
                <a:pPr algn="ctr">
                  <a:defRPr lang="en-US" sz="1050" b="0" i="0" u="none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numRef>
              <c:f>'GGO Summary (Totals)'!$B$39:$G$39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'GGO Summary (Totals)'!$B$41:$G$41</c:f>
              <c:numCache>
                <c:formatCode>0.0%</c:formatCode>
                <c:ptCount val="6"/>
                <c:pt idx="0">
                  <c:v>0.035444263119632884</c:v>
                </c:pt>
                <c:pt idx="1">
                  <c:v>0.03959493096928334</c:v>
                </c:pt>
                <c:pt idx="2">
                  <c:v>0.0412783865129468</c:v>
                </c:pt>
                <c:pt idx="3">
                  <c:v>0.04340567805338045</c:v>
                </c:pt>
                <c:pt idx="4">
                  <c:v>0.001661332629310385</c:v>
                </c:pt>
                <c:pt idx="5">
                  <c:v>0.005716202767746945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98A-455D-99F6-9B7AA8E6C78E}"/>
            </c:ext>
          </c:extLst>
        </c:ser>
        <c:marker val="1"/>
        <c:axId val="-1583229546"/>
        <c:axId val="685897261"/>
      </c:lineChart>
      <c:catAx>
        <c:axId val="-182714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1589879522"/>
        <c:crosses val="autoZero"/>
        <c:auto val="1"/>
        <c:lblOffset val="100"/>
        <c:noMultiLvlLbl val="0"/>
      </c:catAx>
      <c:valAx>
        <c:axId val="1589879522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in PHP million</a:t>
                </a:r>
              </a:p>
            </c:rich>
          </c:tx>
          <c:layout/>
          <c:overlay val="0"/>
          <c:spPr>
            <a:noFill/>
            <a:ln w="635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1050" b="0" i="0" u="none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-1827144544"/>
        <c:crosses val="autoZero"/>
        <c:crossBetween val="between"/>
      </c:valAx>
      <c:catAx>
        <c:axId val="-1583229546"/>
        <c:scaling>
          <c:orientation val="minMax"/>
        </c:scaling>
        <c:delete val="1"/>
        <c:axPos val="b"/>
        <c:majorTickMark val="out"/>
        <c:minorTickMark val="none"/>
        <c:tickLblPos val="nextTo"/>
        <c:spPr>
          <a:ln w="6350" cap="flat" cmpd="sng"/>
        </c:spPr>
        <c:crossAx val="685897261"/>
        <c:crosses val="autoZero"/>
        <c:auto val="1"/>
        <c:lblOffset val="100"/>
        <c:noMultiLvlLbl val="0"/>
      </c:catAx>
      <c:valAx>
        <c:axId val="685897261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As percent of GDP</a:t>
                </a:r>
              </a:p>
            </c:rich>
          </c:tx>
          <c:layout/>
          <c:overlay val="0"/>
          <c:spPr>
            <a:noFill/>
            <a:ln w="635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1050" b="0" i="0" u="none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-1583229546"/>
        <c:crosses val="max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50" b="0" i="0" u="none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u="none" baseline="0">
          <a:solidFill>
            <a:srgbClr val="000000"/>
          </a:solidFill>
        </a:defRPr>
      </a:pPr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0" i="0" u="none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Statement of General Government Operations</a:t>
            </a:r>
          </a:p>
          <a:p>
            <a:pPr algn="ctr">
              <a:defRPr/>
            </a:pPr>
            <a:r>
              <a:rPr lang="en-US" sz="1100" b="0" i="0" u="none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Net Lending/Borrowing</a:t>
            </a:r>
          </a:p>
        </c:rich>
      </c:tx>
      <c:layout/>
      <c:overlay val="0"/>
      <c:spPr>
        <a:noFill/>
        <a:ln w="635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'GGO Summary (Totals)'!$A$46</c:f>
              <c:strCache>
                <c:ptCount val="1"/>
                <c:pt idx="0">
                  <c:v>Level</c:v>
                </c:pt>
              </c:strCache>
            </c:strRef>
          </c:tx>
          <c:spPr>
            <a:solidFill>
              <a:srgbClr val="92D050"/>
            </a:solidFill>
            <a:ln w="635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057"/>
                </c:manualLayout>
              </c:layout>
              <c:numFmt formatCode="#,##0.00" sourceLinked="0"/>
              <c:spPr>
                <a:noFill/>
                <a:ln w="635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50" b="0" i="0" u="none" baseline="0">
                      <a:solidFill>
                        <a:srgbClr val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15"/>
                  <c:y val="0.06525"/>
                </c:manualLayout>
              </c:layout>
              <c:numFmt formatCode="#,##0.00" sourceLinked="0"/>
              <c:spPr>
                <a:noFill/>
                <a:ln w="635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50" b="0" i="0" u="none" baseline="0">
                      <a:solidFill>
                        <a:srgbClr val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0125"/>
                  <c:y val="0.06625"/>
                </c:manualLayout>
              </c:layout>
              <c:numFmt formatCode="#,##0.00" sourceLinked="0"/>
              <c:spPr>
                <a:noFill/>
                <a:ln w="635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50" b="0" i="0" u="none" baseline="0">
                      <a:solidFill>
                        <a:srgbClr val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noFill/>
              <a:ln w="6350">
                <a:noFill/>
              </a:ln>
            </c:spPr>
            <c:txPr>
              <a:bodyPr vert="horz" rot="0"/>
              <a:lstStyle/>
              <a:p>
                <a:pPr algn="ctr">
                  <a:defRPr lang="en-US" sz="1050" b="0" i="0" u="none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numRef>
              <c:f>'GGO Summary (Totals)'!$B$45:$G$45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'GGO Summary (Totals)'!$B$46:$G$46</c:f>
              <c:numCache>
                <c:formatCode>#,##0.0_ ;[Red]\-#,##0.0\ </c:formatCode>
                <c:ptCount val="6"/>
                <c:pt idx="0">
                  <c:v>-34259.239544520504</c:v>
                </c:pt>
                <c:pt idx="1">
                  <c:v>2711.366722839768</c:v>
                </c:pt>
                <c:pt idx="2">
                  <c:v>-155440.5375982608</c:v>
                </c:pt>
                <c:pt idx="3">
                  <c:v>-158277.26798594382</c:v>
                </c:pt>
                <c:pt idx="4">
                  <c:v>-750972.0504020558</c:v>
                </c:pt>
                <c:pt idx="5">
                  <c:v>-890011.5535105955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BD-4DCB-9A08-ED631AD7E737}"/>
            </c:ext>
          </c:extLst>
        </c:ser>
        <c:overlap val="-27"/>
        <c:gapWidth val="30"/>
        <c:axId val="543031789"/>
        <c:axId val="763129359"/>
      </c:barChart>
      <c:lineChart>
        <c:grouping val="standard"/>
        <c:varyColors val="0"/>
        <c:ser>
          <c:idx val="1"/>
          <c:order val="1"/>
          <c:tx>
            <c:strRef>
              <c:f>'GGO Summary (Totals)'!$A$47</c:f>
              <c:strCache>
                <c:ptCount val="1"/>
                <c:pt idx="0">
                  <c:v>As percent of GDP (RHS)</c:v>
                </c:pt>
              </c:strCache>
            </c:strRef>
          </c:tx>
          <c:spPr>
            <a:ln w="28575" cap="rnd" cmpd="sng">
              <a:solidFill>
                <a:srgbClr val="7030A0"/>
              </a:solidFill>
              <a:round/>
            </a:ln>
          </c:spPr>
          <c:marker>
            <c:symbol val="circle"/>
            <c:size val="5"/>
            <c:spPr>
              <a:solidFill>
                <a:srgbClr val="000066"/>
              </a:solidFill>
              <a:ln w="9525" cap="flat" cmpd="sng">
                <a:solidFill>
                  <a:srgbClr val="000066"/>
                </a:solidFill>
              </a:ln>
            </c:spPr>
          </c:marker>
          <c:dLbls>
            <c:numFmt formatCode="General" sourceLinked="1"/>
            <c:spPr>
              <a:noFill/>
              <a:ln w="6350">
                <a:noFill/>
              </a:ln>
            </c:spPr>
            <c:txPr>
              <a:bodyPr vert="horz" rot="0"/>
              <a:lstStyle/>
              <a:p>
                <a:pPr algn="ctr">
                  <a:defRPr lang="en-US" sz="1050" b="0" i="0" u="none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numRef>
              <c:f>'GGO Summary (Totals)'!$B$45:$G$45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'GGO Summary (Totals)'!$B$47:$G$47</c:f>
              <c:numCache>
                <c:formatCode>0.0%</c:formatCode>
                <c:ptCount val="6"/>
                <c:pt idx="0">
                  <c:v>-0.0022639688017413004</c:v>
                </c:pt>
                <c:pt idx="1">
                  <c:v>1.637629922386143E-4</c:v>
                </c:pt>
                <c:pt idx="2">
                  <c:v>-0.008510206321491945</c:v>
                </c:pt>
                <c:pt idx="3">
                  <c:v>-0.008109354317822276</c:v>
                </c:pt>
                <c:pt idx="4">
                  <c:v>-0.041833214758887204</c:v>
                </c:pt>
                <c:pt idx="5">
                  <c:v>-0.04585190672991102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8BD-4DCB-9A08-ED631AD7E737}"/>
            </c:ext>
          </c:extLst>
        </c:ser>
        <c:marker val="1"/>
        <c:axId val="878023141"/>
        <c:axId val="639010144"/>
      </c:lineChart>
      <c:catAx>
        <c:axId val="54303178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050" b="0" i="0" u="none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763129359"/>
        <c:crosses val="autoZero"/>
        <c:auto val="1"/>
        <c:lblOffset val="100"/>
        <c:noMultiLvlLbl val="0"/>
      </c:catAx>
      <c:valAx>
        <c:axId val="763129359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in PHP million</a:t>
                </a:r>
              </a:p>
            </c:rich>
          </c:tx>
          <c:layout/>
          <c:overlay val="0"/>
          <c:spPr>
            <a:noFill/>
            <a:ln w="635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1050" b="0" i="0" u="none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543031789"/>
        <c:crosses val="autoZero"/>
        <c:crossBetween val="between"/>
      </c:valAx>
      <c:catAx>
        <c:axId val="878023141"/>
        <c:scaling>
          <c:orientation val="minMax"/>
        </c:scaling>
        <c:delete val="1"/>
        <c:axPos val="b"/>
        <c:majorTickMark val="out"/>
        <c:minorTickMark val="none"/>
        <c:tickLblPos val="nextTo"/>
        <c:spPr>
          <a:ln w="6350" cap="flat" cmpd="sng"/>
        </c:spPr>
        <c:crossAx val="639010144"/>
        <c:crosses val="autoZero"/>
        <c:auto val="1"/>
        <c:lblOffset val="100"/>
        <c:noMultiLvlLbl val="0"/>
      </c:catAx>
      <c:valAx>
        <c:axId val="639010144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As percent of GDP</a:t>
                </a:r>
              </a:p>
            </c:rich>
          </c:tx>
          <c:layout/>
          <c:overlay val="0"/>
          <c:spPr>
            <a:noFill/>
            <a:ln w="635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1050" b="0" i="0" u="none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878023141"/>
        <c:crosses val="max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50" b="0" i="0" u="none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sz="1050" u="none" baseline="0">
          <a:solidFill>
            <a:srgbClr val="000000"/>
          </a:solidFill>
        </a:defRPr>
      </a:pPr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0" i="0" u="none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Statement of General Government Operations</a:t>
            </a:r>
          </a:p>
          <a:p>
            <a:pPr algn="ctr">
              <a:defRPr/>
            </a:pPr>
            <a:r>
              <a:rPr lang="en-US" sz="1100" b="0" i="0" u="none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Net Operating Balance</a:t>
            </a:r>
          </a:p>
        </c:rich>
      </c:tx>
      <c:layout/>
      <c:overlay val="0"/>
      <c:spPr>
        <a:noFill/>
        <a:ln w="635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'GGO Summary (Totals) v1'!$A$39</c:f>
              <c:strCache>
                <c:ptCount val="1"/>
                <c:pt idx="0">
                  <c:v>Nominal</c:v>
                </c:pt>
              </c:strCache>
            </c:strRef>
          </c:tx>
          <c:spPr>
            <a:solidFill>
              <a:srgbClr val="92D050"/>
            </a:solidFill>
            <a:ln w="6350">
              <a:noFill/>
            </a:ln>
          </c:spPr>
          <c:invertIfNegative val="0"/>
          <c:dLbls>
            <c:numFmt formatCode="General" sourceLinked="1"/>
            <c:spPr>
              <a:noFill/>
              <a:ln w="6350">
                <a:noFill/>
              </a:ln>
            </c:spPr>
            <c:txPr>
              <a:bodyPr vert="horz" rot="0"/>
              <a:lstStyle/>
              <a:p>
                <a:pPr algn="ctr">
                  <a:defRPr lang="en-US" sz="1050" b="0" i="0" u="none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'GGO Summary (Totals) v1'!$B$38:$H$38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 (Prelim)</c:v>
                </c:pt>
              </c:strCache>
            </c:strRef>
          </c:cat>
          <c:val>
            <c:numRef>
              <c:f>'GGO Summary (Totals) v1'!$B$39:$H$39</c:f>
              <c:numCache>
                <c:formatCode>#,##0.00_);[Red]\(#,##0.00\)</c:formatCode>
                <c:ptCount val="7"/>
                <c:pt idx="0">
                  <c:v>492629.3877772102</c:v>
                </c:pt>
                <c:pt idx="1">
                  <c:v>536356.1104554795</c:v>
                </c:pt>
                <c:pt idx="2">
                  <c:v>655559.4567228397</c:v>
                </c:pt>
                <c:pt idx="3">
                  <c:v>753957.5832089093</c:v>
                </c:pt>
                <c:pt idx="4">
                  <c:v>847186.0851199599</c:v>
                </c:pt>
                <c:pt idx="5">
                  <c:v>29823.535633679945</c:v>
                </c:pt>
                <c:pt idx="6">
                  <c:v>110954.74252514029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D-4B8B-90CA-28A980AF920B}"/>
            </c:ext>
          </c:extLst>
        </c:ser>
        <c:overlap val="-27"/>
        <c:gapWidth val="30"/>
        <c:axId val="466967252"/>
        <c:axId val="-1678524991"/>
      </c:barChart>
      <c:lineChart>
        <c:grouping val="standard"/>
        <c:varyColors val="0"/>
        <c:ser>
          <c:idx val="1"/>
          <c:order val="1"/>
          <c:tx>
            <c:strRef>
              <c:f>'GGO Summary (Totals) v1'!$A$40</c:f>
              <c:strCache>
                <c:ptCount val="1"/>
                <c:pt idx="0">
                  <c:v>As percent of GDP (RHS)</c:v>
                </c:pt>
              </c:strCache>
            </c:strRef>
          </c:tx>
          <c:spPr>
            <a:ln w="28575" cap="rnd" cmpd="sng">
              <a:solidFill>
                <a:srgbClr val="7030A0"/>
              </a:solidFill>
              <a:round/>
            </a:ln>
          </c:spPr>
          <c:marker>
            <c:symbol val="circle"/>
            <c:size val="5"/>
            <c:spPr>
              <a:solidFill>
                <a:srgbClr val="000066"/>
              </a:solidFill>
              <a:ln w="9525" cap="flat" cmpd="sng">
                <a:solidFill>
                  <a:srgbClr val="000066"/>
                </a:solidFill>
              </a:ln>
            </c:spPr>
          </c:marker>
          <c:dLbls>
            <c:numFmt formatCode="General" sourceLinked="1"/>
            <c:spPr>
              <a:noFill/>
              <a:ln w="6350">
                <a:noFill/>
              </a:ln>
            </c:spPr>
            <c:txPr>
              <a:bodyPr vert="horz" rot="0"/>
              <a:lstStyle/>
              <a:p>
                <a:pPr algn="ctr">
                  <a:defRPr lang="en-US" sz="1050" b="0" i="0" u="none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'GGO Summary (Totals) v1'!$B$38:$H$38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 (Prelim)</c:v>
                </c:pt>
              </c:strCache>
            </c:strRef>
          </c:cat>
          <c:val>
            <c:numRef>
              <c:f>'GGO Summary (Totals) v1'!$B$40:$H$40</c:f>
              <c:numCache>
                <c:formatCode>0.0%</c:formatCode>
                <c:ptCount val="7"/>
                <c:pt idx="0">
                  <c:v>0.03532873102032999</c:v>
                </c:pt>
                <c:pt idx="1">
                  <c:v>0.035444263119632884</c:v>
                </c:pt>
                <c:pt idx="2">
                  <c:v>0.03959493096928334</c:v>
                </c:pt>
                <c:pt idx="3">
                  <c:v>0.0412783865129468</c:v>
                </c:pt>
                <c:pt idx="4">
                  <c:v>0.04340567805338045</c:v>
                </c:pt>
                <c:pt idx="5">
                  <c:v>0.001661332629310385</c:v>
                </c:pt>
                <c:pt idx="6">
                  <c:v>0.005716202767746945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15D-4B8B-90CA-28A980AF920B}"/>
            </c:ext>
          </c:extLst>
        </c:ser>
        <c:marker val="1"/>
        <c:axId val="-587171731"/>
        <c:axId val="-941594683"/>
      </c:lineChart>
      <c:catAx>
        <c:axId val="4669672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-1678524991"/>
        <c:crosses val="autoZero"/>
        <c:auto val="1"/>
        <c:lblOffset val="100"/>
        <c:noMultiLvlLbl val="0"/>
      </c:catAx>
      <c:valAx>
        <c:axId val="-1678524991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in PHP million</a:t>
                </a:r>
              </a:p>
            </c:rich>
          </c:tx>
          <c:layout/>
          <c:overlay val="0"/>
          <c:spPr>
            <a:noFill/>
            <a:ln w="635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1050" b="0" i="0" u="none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466967252"/>
        <c:crosses val="autoZero"/>
        <c:crossBetween val="between"/>
      </c:valAx>
      <c:catAx>
        <c:axId val="-587171731"/>
        <c:scaling>
          <c:orientation val="minMax"/>
        </c:scaling>
        <c:delete val="1"/>
        <c:axPos val="b"/>
        <c:majorTickMark val="out"/>
        <c:minorTickMark val="none"/>
        <c:tickLblPos val="nextTo"/>
        <c:spPr>
          <a:ln w="6350" cap="flat" cmpd="sng"/>
        </c:spPr>
        <c:crossAx val="-941594683"/>
        <c:crosses val="autoZero"/>
        <c:auto val="1"/>
        <c:lblOffset val="100"/>
        <c:noMultiLvlLbl val="0"/>
      </c:catAx>
      <c:valAx>
        <c:axId val="-941594683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As percent of GDP</a:t>
                </a:r>
              </a:p>
            </c:rich>
          </c:tx>
          <c:layout/>
          <c:overlay val="0"/>
          <c:spPr>
            <a:noFill/>
            <a:ln w="635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1050" b="0" i="0" u="none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-587171731"/>
        <c:crosses val="max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50" b="0" i="0" u="none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u="none" baseline="0">
          <a:solidFill>
            <a:srgbClr val="000000"/>
          </a:solidFill>
        </a:defRPr>
      </a:pPr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0" i="0" u="none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Statement of General Government Operations</a:t>
            </a:r>
          </a:p>
          <a:p>
            <a:pPr algn="ctr">
              <a:defRPr/>
            </a:pPr>
            <a:r>
              <a:rPr lang="en-US" sz="1100" b="0" i="0" u="none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Net Lending/Borrowing</a:t>
            </a:r>
          </a:p>
        </c:rich>
      </c:tx>
      <c:layout/>
      <c:overlay val="0"/>
      <c:spPr>
        <a:noFill/>
        <a:ln w="635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'GGO Summary (Totals) v1'!$A$45</c:f>
              <c:strCache>
                <c:ptCount val="1"/>
                <c:pt idx="0">
                  <c:v>Nominal</c:v>
                </c:pt>
              </c:strCache>
            </c:strRef>
          </c:tx>
          <c:spPr>
            <a:solidFill>
              <a:srgbClr val="92D050"/>
            </a:solidFill>
            <a:ln w="635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92D050"/>
              </a:solidFill>
              <a:ln w="6350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.057"/>
                </c:manualLayout>
              </c:layout>
              <c:numFmt formatCode="#,##0.00" sourceLinked="0"/>
              <c:spPr>
                <a:noFill/>
                <a:ln w="635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50" b="0" i="0" u="none" baseline="0">
                      <a:solidFill>
                        <a:srgbClr val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15"/>
                  <c:y val="0.06525"/>
                </c:manualLayout>
              </c:layout>
              <c:numFmt formatCode="#,##0.00" sourceLinked="0"/>
              <c:spPr>
                <a:noFill/>
                <a:ln w="635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50" b="0" i="0" u="none" baseline="0">
                      <a:solidFill>
                        <a:srgbClr val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0125"/>
                  <c:y val="0.06625"/>
                </c:manualLayout>
              </c:layout>
              <c:numFmt formatCode="#,##0.00" sourceLinked="0"/>
              <c:spPr>
                <a:noFill/>
                <a:ln w="635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50" b="0" i="0" u="none" baseline="0">
                      <a:solidFill>
                        <a:srgbClr val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noFill/>
              <a:ln w="6350">
                <a:noFill/>
              </a:ln>
            </c:spPr>
            <c:txPr>
              <a:bodyPr vert="horz" rot="0"/>
              <a:lstStyle/>
              <a:p>
                <a:pPr algn="ctr">
                  <a:defRPr lang="en-US" sz="1050" b="0" i="0" u="none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'GGO Summary (Totals) v1'!$B$44:$H$44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 (Prelim)</c:v>
                </c:pt>
              </c:strCache>
            </c:strRef>
          </c:cat>
          <c:val>
            <c:numRef>
              <c:f>'GGO Summary (Totals) v1'!$B$45:$H$45</c:f>
              <c:numCache>
                <c:formatCode>#,##0.00_);[Red]\(#,##0.00\)</c:formatCode>
                <c:ptCount val="7"/>
                <c:pt idx="0">
                  <c:v>87945.2895762102</c:v>
                </c:pt>
                <c:pt idx="1">
                  <c:v>-34259.239544520504</c:v>
                </c:pt>
                <c:pt idx="2">
                  <c:v>2711.366722839768</c:v>
                </c:pt>
                <c:pt idx="3">
                  <c:v>-155440.5375982608</c:v>
                </c:pt>
                <c:pt idx="4">
                  <c:v>-158277.26798594382</c:v>
                </c:pt>
                <c:pt idx="5">
                  <c:v>-750972.0504020558</c:v>
                </c:pt>
                <c:pt idx="6">
                  <c:v>-890011.5535105955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47-4686-B3A0-56EAD563E0D7}"/>
            </c:ext>
          </c:extLst>
        </c:ser>
        <c:overlap val="-27"/>
        <c:gapWidth val="30"/>
        <c:axId val="-255433478"/>
        <c:axId val="-1961783087"/>
      </c:barChart>
      <c:lineChart>
        <c:grouping val="standard"/>
        <c:varyColors val="0"/>
        <c:ser>
          <c:idx val="1"/>
          <c:order val="1"/>
          <c:tx>
            <c:strRef>
              <c:f>'GGO Summary (Totals) v1'!$A$46</c:f>
              <c:strCache>
                <c:ptCount val="1"/>
                <c:pt idx="0">
                  <c:v>As percent of GDP (RHS)</c:v>
                </c:pt>
              </c:strCache>
            </c:strRef>
          </c:tx>
          <c:spPr>
            <a:ln w="28575" cap="rnd" cmpd="sng">
              <a:solidFill>
                <a:srgbClr val="7030A0"/>
              </a:solidFill>
              <a:round/>
            </a:ln>
          </c:spPr>
          <c:marker>
            <c:symbol val="circle"/>
            <c:size val="5"/>
            <c:spPr>
              <a:solidFill>
                <a:srgbClr val="000066"/>
              </a:solidFill>
              <a:ln w="9525" cap="flat" cmpd="sng">
                <a:solidFill>
                  <a:srgbClr val="000066"/>
                </a:solidFill>
              </a:ln>
            </c:spPr>
          </c:marker>
          <c:dLbls>
            <c:dLbl>
              <c:idx val="0"/>
              <c:layout>
                <c:manualLayout>
                  <c:x val="-0.04175"/>
                  <c:y val="-0.01525"/>
                </c:manualLayout>
              </c:layout>
              <c:numFmt formatCode="General" sourceLinked="1"/>
              <c:spPr>
                <a:noFill/>
                <a:ln w="635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50" b="0" i="0" u="none" baseline="0">
                      <a:solidFill>
                        <a:srgbClr val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pPr>
              <a:noFill/>
              <a:ln w="6350">
                <a:noFill/>
              </a:ln>
            </c:spPr>
            <c:txPr>
              <a:bodyPr vert="horz" rot="0"/>
              <a:lstStyle/>
              <a:p>
                <a:pPr algn="ctr">
                  <a:defRPr lang="en-US" sz="1050" b="0" i="0" u="none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'GGO Summary (Totals) v1'!$B$44:$H$44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 (Prelim)</c:v>
                </c:pt>
              </c:strCache>
            </c:strRef>
          </c:cat>
          <c:val>
            <c:numRef>
              <c:f>'GGO Summary (Totals) v1'!$B$46:$H$46</c:f>
              <c:numCache>
                <c:formatCode>0.0%</c:formatCode>
                <c:ptCount val="7"/>
                <c:pt idx="0">
                  <c:v>0.006306963321782354</c:v>
                </c:pt>
                <c:pt idx="1">
                  <c:v>-0.0022639688017413004</c:v>
                </c:pt>
                <c:pt idx="2">
                  <c:v>1.637629922386143E-4</c:v>
                </c:pt>
                <c:pt idx="3">
                  <c:v>-0.008510206321491945</c:v>
                </c:pt>
                <c:pt idx="4">
                  <c:v>-0.008109354317822276</c:v>
                </c:pt>
                <c:pt idx="5">
                  <c:v>-0.041833214758887204</c:v>
                </c:pt>
                <c:pt idx="6">
                  <c:v>-0.04585190672991102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047-4686-B3A0-56EAD563E0D7}"/>
            </c:ext>
          </c:extLst>
        </c:ser>
        <c:marker val="1"/>
        <c:axId val="-522369945"/>
        <c:axId val="-281471519"/>
      </c:lineChart>
      <c:catAx>
        <c:axId val="-25543347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050" b="0" i="0" u="none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-1961783087"/>
        <c:crosses val="autoZero"/>
        <c:auto val="1"/>
        <c:lblOffset val="100"/>
        <c:noMultiLvlLbl val="0"/>
      </c:catAx>
      <c:valAx>
        <c:axId val="-1961783087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in PHP million</a:t>
                </a:r>
              </a:p>
            </c:rich>
          </c:tx>
          <c:layout/>
          <c:overlay val="0"/>
          <c:spPr>
            <a:noFill/>
            <a:ln w="635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1050" b="0" i="0" u="none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-255433478"/>
        <c:crosses val="autoZero"/>
        <c:crossBetween val="between"/>
      </c:valAx>
      <c:catAx>
        <c:axId val="-522369945"/>
        <c:scaling>
          <c:orientation val="minMax"/>
        </c:scaling>
        <c:delete val="1"/>
        <c:axPos val="b"/>
        <c:majorTickMark val="out"/>
        <c:minorTickMark val="none"/>
        <c:tickLblPos val="nextTo"/>
        <c:spPr>
          <a:ln w="6350" cap="flat" cmpd="sng"/>
        </c:spPr>
        <c:crossAx val="-281471519"/>
        <c:crosses val="autoZero"/>
        <c:auto val="1"/>
        <c:lblOffset val="100"/>
        <c:noMultiLvlLbl val="0"/>
      </c:catAx>
      <c:valAx>
        <c:axId val="-281471519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As percent of GDP</a:t>
                </a:r>
              </a:p>
            </c:rich>
          </c:tx>
          <c:layout/>
          <c:overlay val="0"/>
          <c:spPr>
            <a:noFill/>
            <a:ln w="635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1050" b="0" i="0" u="none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-522369945"/>
        <c:crosses val="max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50" b="0" i="0" u="none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sz="1050" u="none" baseline="0">
          <a:solidFill>
            <a:srgbClr val="000000"/>
          </a:solidFill>
        </a:defRPr>
      </a:pPr>
    </a:p>
  </c:tx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3.xml" /><Relationship Id="rId2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268944</xdr:colOff>
      <xdr:row>50</xdr:row>
      <xdr:rowOff>29136</xdr:rowOff>
    </xdr:from>
    <xdr:to>
      <xdr:col>6</xdr:col>
      <xdr:colOff>560294</xdr:colOff>
      <xdr:row>74</xdr:row>
      <xdr:rowOff>44824</xdr:rowOff>
    </xdr:to>
    <xdr:graphicFrame macro="">
      <xdr:nvGraphicFramePr>
        <xdr:cNvPr id="2" name="Chart 1"/>
        <xdr:cNvGraphicFramePr/>
      </xdr:nvGraphicFramePr>
      <xdr:xfrm>
        <a:off x="266700" y="9572625"/>
        <a:ext cx="92392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179300</xdr:colOff>
      <xdr:row>49</xdr:row>
      <xdr:rowOff>186017</xdr:rowOff>
    </xdr:from>
    <xdr:to>
      <xdr:col>20</xdr:col>
      <xdr:colOff>257736</xdr:colOff>
      <xdr:row>74</xdr:row>
      <xdr:rowOff>22412</xdr:rowOff>
    </xdr:to>
    <xdr:graphicFrame macro="">
      <xdr:nvGraphicFramePr>
        <xdr:cNvPr id="3" name="Chart 2"/>
        <xdr:cNvGraphicFramePr/>
      </xdr:nvGraphicFramePr>
      <xdr:xfrm>
        <a:off x="11087100" y="9544050"/>
        <a:ext cx="929640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268944</xdr:colOff>
      <xdr:row>49</xdr:row>
      <xdr:rowOff>29136</xdr:rowOff>
    </xdr:from>
    <xdr:to>
      <xdr:col>6</xdr:col>
      <xdr:colOff>560294</xdr:colOff>
      <xdr:row>73</xdr:row>
      <xdr:rowOff>44824</xdr:rowOff>
    </xdr:to>
    <xdr:graphicFrame macro="">
      <xdr:nvGraphicFramePr>
        <xdr:cNvPr id="2" name="Chart 1"/>
        <xdr:cNvGraphicFramePr/>
      </xdr:nvGraphicFramePr>
      <xdr:xfrm>
        <a:off x="266700" y="9382125"/>
        <a:ext cx="92392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179300</xdr:colOff>
      <xdr:row>48</xdr:row>
      <xdr:rowOff>186017</xdr:rowOff>
    </xdr:from>
    <xdr:to>
      <xdr:col>20</xdr:col>
      <xdr:colOff>257736</xdr:colOff>
      <xdr:row>73</xdr:row>
      <xdr:rowOff>22412</xdr:rowOff>
    </xdr:to>
    <xdr:graphicFrame macro="">
      <xdr:nvGraphicFramePr>
        <xdr:cNvPr id="3" name="Chart 2"/>
        <xdr:cNvGraphicFramePr/>
      </xdr:nvGraphicFramePr>
      <xdr:xfrm>
        <a:off x="11087100" y="9353550"/>
        <a:ext cx="929640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showGridLines="0" workbookViewId="0" topLeftCell="A1">
      <selection pane="topLeft" activeCell="B12" sqref="B12"/>
    </sheetView>
  </sheetViews>
  <sheetFormatPr defaultColWidth="8.835" defaultRowHeight="15"/>
  <sheetData>
    <row r="1" spans="1:1" ht="15">
      <c r="A1" s="65" t="s">
        <v>62</v>
      </c>
    </row>
    <row r="2" spans="1:1" ht="15">
      <c r="A2" t="s">
        <v>63</v>
      </c>
    </row>
    <row r="4" spans="1:1" ht="15">
      <c r="A4" s="65" t="s">
        <v>64</v>
      </c>
    </row>
    <row r="5" spans="1:1" ht="15">
      <c r="A5" t="s">
        <v>65</v>
      </c>
    </row>
    <row r="6" spans="1:14" ht="37.5" customHeight="1">
      <c r="A6" s="90" t="s">
        <v>66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</sheetData>
  <mergeCells count="1">
    <mergeCell ref="A6:N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90DE630D-8648-474E-B1B5-FC3DA883F1F9}">
  <sheetPr>
    <pageSetUpPr fitToPage="1"/>
  </sheetPr>
  <dimension ref="A1:AG66"/>
  <sheetViews>
    <sheetView showGridLines="0" tabSelected="1" workbookViewId="0" topLeftCell="A1">
      <pane xSplit="5" ySplit="6" topLeftCell="F7" activePane="bottomRight" state="frozen"/>
      <selection pane="topLeft" activeCell="A1" sqref="A1"/>
      <selection pane="bottomLeft" activeCell="A1" sqref="A1"/>
      <selection pane="topRight" activeCell="A1" sqref="A1"/>
      <selection pane="bottomRight" activeCell="B10" sqref="B10"/>
    </sheetView>
  </sheetViews>
  <sheetFormatPr defaultColWidth="9.165" defaultRowHeight="11"/>
  <cols>
    <col min="1" max="1" width="9.5" style="50" customWidth="1"/>
    <col min="2" max="2" width="50.5" style="2" customWidth="1"/>
    <col min="3" max="3" width="9.875" style="2" customWidth="1"/>
    <col min="4" max="4" width="24.5" style="2" hidden="1" customWidth="1"/>
    <col min="5" max="5" width="9.125" style="2" hidden="1" customWidth="1"/>
    <col min="6" max="6" width="14.375" style="2" customWidth="1"/>
    <col min="7" max="13" width="12" style="2" customWidth="1"/>
    <col min="14" max="14" width="9.5" style="4" hidden="1" customWidth="1"/>
    <col min="15" max="15" width="10.5" style="5" hidden="1" customWidth="1"/>
    <col min="16" max="16" width="9.5" style="5" hidden="1" customWidth="1"/>
    <col min="17" max="18" width="10.625" style="5" hidden="1" customWidth="1"/>
    <col min="19" max="19" width="10.875" style="5" hidden="1" customWidth="1"/>
    <col min="20" max="20" width="11.125" style="5" hidden="1" customWidth="1"/>
    <col min="21" max="21" width="10" style="5" hidden="1" customWidth="1"/>
    <col min="22" max="22" width="0" style="5" hidden="1" customWidth="1"/>
    <col min="23" max="23" width="9.5" style="5" hidden="1" customWidth="1"/>
    <col min="24" max="33" width="9.125" style="4"/>
    <col min="34" max="16384" width="9.125" style="2"/>
  </cols>
  <sheetData>
    <row r="1" spans="10:13" ht="13">
      <c r="J1" s="91" t="s">
        <v>57</v>
      </c>
      <c r="K1" s="91"/>
      <c r="L1" s="91"/>
      <c r="M1" s="91"/>
    </row>
    <row r="3" spans="1:32" ht="11">
      <c r="A3" s="1" t="s">
        <v>0</v>
      </c>
      <c r="K3" s="3"/>
      <c r="Y3" s="5"/>
      <c r="Z3" s="5"/>
      <c r="AA3" s="5"/>
      <c r="AB3" s="5"/>
      <c r="AC3" s="5"/>
      <c r="AD3" s="5"/>
      <c r="AE3" s="5"/>
      <c r="AF3" s="5"/>
    </row>
    <row r="4" spans="1:32" ht="11">
      <c r="A4" s="92" t="s">
        <v>1</v>
      </c>
      <c r="B4" s="92" t="s">
        <v>2</v>
      </c>
      <c r="C4" s="92"/>
      <c r="D4" s="93" t="s">
        <v>3</v>
      </c>
      <c r="E4" s="93"/>
      <c r="F4" s="95" t="s">
        <v>4</v>
      </c>
      <c r="G4" s="95"/>
      <c r="H4" s="95"/>
      <c r="I4" s="95"/>
      <c r="J4" s="95"/>
      <c r="K4" s="95"/>
      <c r="L4" s="95"/>
      <c r="M4" s="95"/>
      <c r="N4" s="6"/>
      <c r="O4" s="97"/>
      <c r="P4" s="97"/>
      <c r="Q4" s="97"/>
      <c r="R4" s="97"/>
      <c r="S4" s="97"/>
      <c r="T4" s="97"/>
      <c r="U4" s="97"/>
      <c r="V4" s="97"/>
      <c r="W4" s="97"/>
      <c r="X4" s="6"/>
      <c r="Y4" s="97"/>
      <c r="Z4" s="97"/>
      <c r="AA4" s="97"/>
      <c r="AB4" s="97"/>
      <c r="AC4" s="97"/>
      <c r="AD4" s="97"/>
      <c r="AE4" s="97"/>
      <c r="AF4" s="97"/>
    </row>
    <row r="5" spans="1:32" ht="15" customHeight="1">
      <c r="A5" s="92"/>
      <c r="B5" s="92"/>
      <c r="C5" s="92"/>
      <c r="D5" s="94"/>
      <c r="E5" s="94"/>
      <c r="F5" s="95" t="s">
        <v>5</v>
      </c>
      <c r="G5" s="95"/>
      <c r="H5" s="95"/>
      <c r="I5" s="95"/>
      <c r="J5" s="95"/>
      <c r="K5" s="98" t="s">
        <v>6</v>
      </c>
      <c r="L5" s="98" t="s">
        <v>7</v>
      </c>
      <c r="M5" s="98" t="s">
        <v>8</v>
      </c>
      <c r="N5" s="7"/>
      <c r="O5" s="97"/>
      <c r="P5" s="97"/>
      <c r="Q5" s="97"/>
      <c r="R5" s="97"/>
      <c r="S5" s="97"/>
      <c r="T5" s="97"/>
      <c r="V5" s="96"/>
      <c r="W5" s="96"/>
      <c r="X5" s="7"/>
      <c r="Y5" s="97"/>
      <c r="Z5" s="97"/>
      <c r="AA5" s="97"/>
      <c r="AB5" s="97"/>
      <c r="AC5" s="97"/>
      <c r="AD5" s="96"/>
      <c r="AE5" s="96"/>
      <c r="AF5" s="96"/>
    </row>
    <row r="6" spans="1:32" ht="29.25" customHeight="1">
      <c r="A6" s="92"/>
      <c r="B6" s="92"/>
      <c r="C6" s="92"/>
      <c r="D6" s="94"/>
      <c r="E6" s="94"/>
      <c r="F6" s="67" t="s">
        <v>9</v>
      </c>
      <c r="G6" s="67" t="s">
        <v>10</v>
      </c>
      <c r="H6" s="67" t="s">
        <v>11</v>
      </c>
      <c r="I6" s="67" t="s">
        <v>7</v>
      </c>
      <c r="J6" s="67" t="s">
        <v>5</v>
      </c>
      <c r="K6" s="98"/>
      <c r="L6" s="98"/>
      <c r="M6" s="98"/>
      <c r="N6" s="7"/>
      <c r="O6" s="66" t="s">
        <v>58</v>
      </c>
      <c r="P6" s="66"/>
      <c r="Q6" s="66" t="s">
        <v>59</v>
      </c>
      <c r="R6" s="66"/>
      <c r="S6" s="66" t="s">
        <v>60</v>
      </c>
      <c r="T6" s="66"/>
      <c r="U6" s="66" t="s">
        <v>61</v>
      </c>
      <c r="V6" s="96"/>
      <c r="W6" s="96"/>
      <c r="X6" s="7"/>
      <c r="Y6" s="66"/>
      <c r="Z6" s="66"/>
      <c r="AA6" s="66"/>
      <c r="AB6" s="66"/>
      <c r="AC6" s="66"/>
      <c r="AD6" s="96"/>
      <c r="AE6" s="96"/>
      <c r="AF6" s="96"/>
    </row>
    <row r="7" spans="1:13" ht="11">
      <c r="A7" s="10"/>
      <c r="B7" s="11" t="s">
        <v>12</v>
      </c>
      <c r="C7" s="12" t="s">
        <v>13</v>
      </c>
      <c r="D7" s="13"/>
      <c r="E7" s="13"/>
      <c r="F7" s="14"/>
      <c r="G7" s="14"/>
      <c r="H7" s="14"/>
      <c r="I7" s="14"/>
      <c r="J7" s="14"/>
      <c r="K7" s="14"/>
      <c r="L7" s="14"/>
      <c r="M7" s="14"/>
    </row>
    <row r="8" spans="1:32" ht="11">
      <c r="A8" s="15">
        <v>1.0</v>
      </c>
      <c r="B8" s="16" t="s">
        <v>14</v>
      </c>
      <c r="C8" s="17" t="s">
        <v>13</v>
      </c>
      <c r="D8" s="18"/>
      <c r="E8" s="18"/>
      <c r="F8" s="19">
        <v>2855484.3</v>
      </c>
      <c r="G8" s="19">
        <v>38242.95</v>
      </c>
      <c r="H8" s="19">
        <v>604574.4800000001</v>
      </c>
      <c r="I8" s="19">
        <v>-81356.06</v>
      </c>
      <c r="J8" s="19">
        <v>3416945.6699999995</v>
      </c>
      <c r="K8" s="19">
        <v>1057115.22</v>
      </c>
      <c r="L8" s="19">
        <v>-804546.0</v>
      </c>
      <c r="M8" s="19">
        <v>3669514.8899999997</v>
      </c>
      <c r="N8" s="20"/>
      <c r="O8" s="5">
        <v>3416945.6699999995</v>
      </c>
      <c r="P8" s="5">
        <f>J8-O8</f>
        <v>0.0</v>
      </c>
      <c r="Q8" s="5">
        <v>-81356.06</v>
      </c>
      <c r="R8" s="5">
        <f>I8-Q8</f>
        <v>0.0</v>
      </c>
      <c r="S8" s="5">
        <v>3668595.1799999997</v>
      </c>
      <c r="T8" s="5">
        <f>M8-S8</f>
        <v>919.7099999999627</v>
      </c>
      <c r="U8" s="5">
        <v>-804546.0</v>
      </c>
      <c r="V8" s="5">
        <f>L8-U8</f>
        <v>0.0</v>
      </c>
      <c r="X8" s="20"/>
      <c r="Y8" s="20"/>
      <c r="Z8" s="20"/>
      <c r="AA8" s="20"/>
      <c r="AB8" s="20"/>
      <c r="AC8" s="20"/>
      <c r="AD8" s="20"/>
      <c r="AE8" s="20"/>
      <c r="AF8" s="20"/>
    </row>
    <row r="9" spans="1:32" ht="11">
      <c r="A9" s="21">
        <v>11.0</v>
      </c>
      <c r="B9" s="22" t="s">
        <v>15</v>
      </c>
      <c r="C9" s="17" t="s">
        <v>13</v>
      </c>
      <c r="D9" s="18"/>
      <c r="E9" s="18"/>
      <c r="F9" s="19">
        <v>2504421.5</v>
      </c>
      <c r="G9" s="19">
        <v>0.0</v>
      </c>
      <c r="H9" s="19">
        <v>0.0</v>
      </c>
      <c r="I9" s="19">
        <v>-541.35</v>
      </c>
      <c r="J9" s="19">
        <v>2503880.15</v>
      </c>
      <c r="K9" s="19">
        <v>190558.77</v>
      </c>
      <c r="L9" s="19"/>
      <c r="M9" s="19">
        <v>2694438.92</v>
      </c>
      <c r="N9" s="20"/>
      <c r="O9" s="5">
        <v>2503880.15</v>
      </c>
      <c r="P9" s="5">
        <f t="shared" si="0" ref="P9:P36">J9-O9</f>
        <v>0.0</v>
      </c>
      <c r="Q9" s="5">
        <v>-541.35</v>
      </c>
      <c r="R9" s="5">
        <f t="shared" si="1" ref="R9:R36">I9-Q9</f>
        <v>0.0</v>
      </c>
      <c r="S9" s="5">
        <v>2693739.29</v>
      </c>
      <c r="T9" s="5">
        <f t="shared" si="2" ref="T9:T36">M9-S9</f>
        <v>699.6299999998882</v>
      </c>
      <c r="X9" s="20"/>
      <c r="Y9" s="20"/>
      <c r="Z9" s="20"/>
      <c r="AA9" s="20"/>
      <c r="AB9" s="20"/>
      <c r="AC9" s="20"/>
      <c r="AD9" s="20"/>
      <c r="AE9" s="20"/>
      <c r="AF9" s="20"/>
    </row>
    <row r="10" spans="1:32" ht="11">
      <c r="A10" s="21">
        <v>12.0</v>
      </c>
      <c r="B10" s="22" t="s">
        <v>16</v>
      </c>
      <c r="C10" s="17" t="s">
        <v>13</v>
      </c>
      <c r="D10" s="18"/>
      <c r="E10" s="18"/>
      <c r="F10" s="19">
        <v>0.0</v>
      </c>
      <c r="G10" s="19">
        <v>0.0</v>
      </c>
      <c r="H10" s="19">
        <v>503582.88000000006</v>
      </c>
      <c r="I10" s="19"/>
      <c r="J10" s="19">
        <v>503582.88000000006</v>
      </c>
      <c r="K10" s="19">
        <v>0.0</v>
      </c>
      <c r="L10" s="19"/>
      <c r="M10" s="19">
        <v>503582.88000000006</v>
      </c>
      <c r="N10" s="20"/>
      <c r="O10" s="5">
        <v>503582.88000000006</v>
      </c>
      <c r="P10" s="5">
        <f t="shared" si="0"/>
        <v>0.0</v>
      </c>
      <c r="R10" s="5">
        <f t="shared" si="1"/>
        <v>0.0</v>
      </c>
      <c r="S10" s="5">
        <v>503582.88000000006</v>
      </c>
      <c r="T10" s="5">
        <f t="shared" si="2"/>
        <v>0.0</v>
      </c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ht="11">
      <c r="A11" s="21">
        <v>13.0</v>
      </c>
      <c r="B11" s="22" t="s">
        <v>17</v>
      </c>
      <c r="C11" s="17" t="s">
        <v>13</v>
      </c>
      <c r="D11" s="18"/>
      <c r="E11" s="18"/>
      <c r="F11" s="19">
        <v>240.8</v>
      </c>
      <c r="G11" s="19">
        <v>37082.71</v>
      </c>
      <c r="H11" s="19">
        <v>0.0</v>
      </c>
      <c r="I11" s="19">
        <v>-37082.71</v>
      </c>
      <c r="J11" s="19">
        <v>240.8000000000029</v>
      </c>
      <c r="K11" s="23">
        <v>804546.0</v>
      </c>
      <c r="L11" s="19">
        <v>-804546.0</v>
      </c>
      <c r="M11" s="19">
        <v>240.80000000004657</v>
      </c>
      <c r="N11" s="20"/>
      <c r="O11" s="5">
        <v>240.8000000000029</v>
      </c>
      <c r="P11" s="5">
        <f t="shared" si="0"/>
        <v>0.0</v>
      </c>
      <c r="Q11" s="5">
        <v>-37082.71</v>
      </c>
      <c r="R11" s="5">
        <f t="shared" si="1"/>
        <v>0.0</v>
      </c>
      <c r="S11" s="5">
        <v>240.80000000004657</v>
      </c>
      <c r="T11" s="5">
        <f t="shared" si="2"/>
        <v>0.0</v>
      </c>
      <c r="U11" s="5">
        <v>-804546.0</v>
      </c>
      <c r="V11" s="5">
        <f t="shared" si="3" ref="V11:V19">L11-U11</f>
        <v>0.0</v>
      </c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ht="11">
      <c r="A12" s="21">
        <v>14.0</v>
      </c>
      <c r="B12" s="22" t="s">
        <v>18</v>
      </c>
      <c r="C12" s="17" t="s">
        <v>13</v>
      </c>
      <c r="D12" s="18"/>
      <c r="E12" s="18"/>
      <c r="F12" s="19">
        <v>350822.0</v>
      </c>
      <c r="G12" s="19">
        <v>1160.2399999999998</v>
      </c>
      <c r="H12" s="19">
        <v>100991.6</v>
      </c>
      <c r="I12" s="19">
        <v>-43732.0</v>
      </c>
      <c r="J12" s="19">
        <v>409241.83999999997</v>
      </c>
      <c r="K12" s="19">
        <v>62010.45</v>
      </c>
      <c r="L12" s="19"/>
      <c r="M12" s="19">
        <v>471252.29</v>
      </c>
      <c r="N12" s="20"/>
      <c r="O12" s="5">
        <v>409241.83999999997</v>
      </c>
      <c r="P12" s="5">
        <f t="shared" si="0"/>
        <v>0.0</v>
      </c>
      <c r="Q12" s="5">
        <v>-43732.0</v>
      </c>
      <c r="R12" s="5">
        <f t="shared" si="1"/>
        <v>0.0</v>
      </c>
      <c r="S12" s="5">
        <v>471032.20999999996</v>
      </c>
      <c r="T12" s="5">
        <f t="shared" si="2"/>
        <v>220.0800000000163</v>
      </c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ht="11">
      <c r="A13" s="15">
        <v>2.0</v>
      </c>
      <c r="B13" s="16" t="s">
        <v>19</v>
      </c>
      <c r="C13" s="17" t="s">
        <v>13</v>
      </c>
      <c r="D13" s="18"/>
      <c r="E13" s="18"/>
      <c r="F13" s="19">
        <v>3511380.2</v>
      </c>
      <c r="G13" s="19">
        <v>12497.51</v>
      </c>
      <c r="H13" s="19">
        <v>440058.52999999997</v>
      </c>
      <c r="I13" s="19">
        <v>-81356.06</v>
      </c>
      <c r="J13" s="19">
        <v>3882580.1799999997</v>
      </c>
      <c r="K13" s="19">
        <v>561657.1743663198</v>
      </c>
      <c r="L13" s="19">
        <v>-804546.0</v>
      </c>
      <c r="M13" s="19">
        <v>3639691.3543663197</v>
      </c>
      <c r="N13" s="20"/>
      <c r="O13" s="5">
        <v>3882580.1799999997</v>
      </c>
      <c r="P13" s="5">
        <f t="shared" si="0"/>
        <v>0.0</v>
      </c>
      <c r="Q13" s="5">
        <v>-81356.06</v>
      </c>
      <c r="R13" s="5">
        <f t="shared" si="1"/>
        <v>0.0</v>
      </c>
      <c r="S13" s="5">
        <v>3844594.5900000003</v>
      </c>
      <c r="T13" s="5">
        <f t="shared" si="2"/>
        <v>-204903.2356336806</v>
      </c>
      <c r="U13" s="5">
        <v>-804546.0</v>
      </c>
      <c r="V13" s="5">
        <f t="shared" si="3"/>
        <v>0.0</v>
      </c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ht="11">
      <c r="A14" s="21">
        <v>21.0</v>
      </c>
      <c r="B14" s="22" t="s">
        <v>20</v>
      </c>
      <c r="C14" s="17" t="s">
        <v>13</v>
      </c>
      <c r="D14" s="18"/>
      <c r="E14" s="18"/>
      <c r="F14" s="19">
        <v>1178000.0</v>
      </c>
      <c r="G14" s="19">
        <v>3838.87</v>
      </c>
      <c r="H14" s="19">
        <v>14383.630000000001</v>
      </c>
      <c r="I14" s="19"/>
      <c r="J14" s="19">
        <v>1196222.5</v>
      </c>
      <c r="K14" s="19">
        <v>200239.62206046365</v>
      </c>
      <c r="L14" s="19"/>
      <c r="M14" s="19">
        <v>1396462.1220604638</v>
      </c>
      <c r="N14" s="20"/>
      <c r="O14" s="5">
        <v>1196222.5</v>
      </c>
      <c r="P14" s="5">
        <f t="shared" si="0"/>
        <v>0.0</v>
      </c>
      <c r="R14" s="5">
        <f t="shared" si="1"/>
        <v>0.0</v>
      </c>
      <c r="S14" s="5">
        <v>1418710.32</v>
      </c>
      <c r="T14" s="5">
        <f t="shared" si="2"/>
        <v>-22248.1979395363</v>
      </c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ht="11">
      <c r="A15" s="21">
        <v>22.0</v>
      </c>
      <c r="B15" s="22" t="s">
        <v>21</v>
      </c>
      <c r="C15" s="17" t="s">
        <v>13</v>
      </c>
      <c r="D15" s="18"/>
      <c r="E15" s="18"/>
      <c r="F15" s="19">
        <v>885100.0</v>
      </c>
      <c r="G15" s="19">
        <v>8071.469999999999</v>
      </c>
      <c r="H15" s="19">
        <v>6796.35</v>
      </c>
      <c r="I15" s="19"/>
      <c r="J15" s="19">
        <v>899967.82</v>
      </c>
      <c r="K15" s="19">
        <v>356659.0523058561</v>
      </c>
      <c r="L15" s="19"/>
      <c r="M15" s="19">
        <v>1256626.872305856</v>
      </c>
      <c r="N15" s="20"/>
      <c r="O15" s="5">
        <v>899967.82</v>
      </c>
      <c r="P15" s="5">
        <f t="shared" si="0"/>
        <v>0.0</v>
      </c>
      <c r="R15" s="5">
        <f t="shared" si="1"/>
        <v>0.0</v>
      </c>
      <c r="S15" s="5">
        <v>1208254.5</v>
      </c>
      <c r="T15" s="5">
        <f t="shared" si="2"/>
        <v>48372.372305856086</v>
      </c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11">
      <c r="A16" s="21">
        <v>23.0</v>
      </c>
      <c r="B16" s="22" t="s">
        <v>22</v>
      </c>
      <c r="C16" s="17" t="s">
        <v>13</v>
      </c>
      <c r="D16" s="18"/>
      <c r="E16" s="18"/>
      <c r="F16" s="19">
        <v>0.0</v>
      </c>
      <c r="G16" s="19">
        <v>0.0</v>
      </c>
      <c r="H16" s="19">
        <v>0.0</v>
      </c>
      <c r="I16" s="19"/>
      <c r="J16" s="19">
        <v>0.0</v>
      </c>
      <c r="K16" s="19">
        <v>0.0</v>
      </c>
      <c r="L16" s="19"/>
      <c r="M16" s="19">
        <v>0.0</v>
      </c>
      <c r="N16" s="20"/>
      <c r="O16" s="5">
        <v>0.0</v>
      </c>
      <c r="P16" s="5">
        <f t="shared" si="0"/>
        <v>0.0</v>
      </c>
      <c r="R16" s="5">
        <f t="shared" si="1"/>
        <v>0.0</v>
      </c>
      <c r="S16" s="5">
        <v>0.0</v>
      </c>
      <c r="T16" s="5">
        <f t="shared" si="2"/>
        <v>0.0</v>
      </c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ht="11">
      <c r="A17" s="21">
        <v>24.0</v>
      </c>
      <c r="B17" s="22" t="s">
        <v>23</v>
      </c>
      <c r="C17" s="17" t="s">
        <v>13</v>
      </c>
      <c r="D17" s="18"/>
      <c r="E17" s="18"/>
      <c r="F17" s="19">
        <v>380412.2</v>
      </c>
      <c r="G17" s="19">
        <v>45.82</v>
      </c>
      <c r="H17" s="19">
        <v>0.0</v>
      </c>
      <c r="I17" s="19">
        <v>-43732.0</v>
      </c>
      <c r="J17" s="19">
        <v>336726.02</v>
      </c>
      <c r="K17" s="24">
        <v>4758.5</v>
      </c>
      <c r="L17" s="19"/>
      <c r="M17" s="19">
        <v>341484.52</v>
      </c>
      <c r="N17" s="20"/>
      <c r="O17" s="5">
        <v>336726.02</v>
      </c>
      <c r="P17" s="5">
        <f t="shared" si="0"/>
        <v>0.0</v>
      </c>
      <c r="Q17" s="5">
        <v>-43732.0</v>
      </c>
      <c r="R17" s="5">
        <f t="shared" si="1"/>
        <v>0.0</v>
      </c>
      <c r="S17" s="5">
        <v>341514.59</v>
      </c>
      <c r="T17" s="5">
        <f t="shared" si="2"/>
        <v>-30.070000000006985</v>
      </c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11">
      <c r="A18" s="21">
        <v>25.0</v>
      </c>
      <c r="B18" s="22" t="s">
        <v>24</v>
      </c>
      <c r="C18" s="17" t="s">
        <v>13</v>
      </c>
      <c r="D18" s="18"/>
      <c r="E18" s="18"/>
      <c r="F18" s="19">
        <v>230418.0</v>
      </c>
      <c r="G18" s="19">
        <v>0.0</v>
      </c>
      <c r="H18" s="19">
        <v>0.0</v>
      </c>
      <c r="I18" s="19">
        <v>-37082.71</v>
      </c>
      <c r="J18" s="19">
        <v>193335.29</v>
      </c>
      <c r="K18" s="19">
        <v>0.0</v>
      </c>
      <c r="L18" s="19"/>
      <c r="M18" s="19">
        <v>193335.29</v>
      </c>
      <c r="N18" s="20"/>
      <c r="O18" s="5">
        <v>193335.29</v>
      </c>
      <c r="P18" s="5">
        <f t="shared" si="0"/>
        <v>0.0</v>
      </c>
      <c r="Q18" s="5">
        <v>-37082.71</v>
      </c>
      <c r="R18" s="5">
        <f t="shared" si="1"/>
        <v>0.0</v>
      </c>
      <c r="S18" s="5">
        <v>193335.29</v>
      </c>
      <c r="T18" s="5">
        <f t="shared" si="2"/>
        <v>0.0</v>
      </c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ht="11">
      <c r="A19" s="21">
        <v>26.0</v>
      </c>
      <c r="B19" s="22" t="s">
        <v>17</v>
      </c>
      <c r="C19" s="17" t="s">
        <v>13</v>
      </c>
      <c r="D19" s="18"/>
      <c r="E19" s="18"/>
      <c r="F19" s="25">
        <v>804546.0</v>
      </c>
      <c r="G19" s="19">
        <v>0.0</v>
      </c>
      <c r="H19" s="19">
        <v>0.0</v>
      </c>
      <c r="I19" s="19"/>
      <c r="J19" s="19">
        <v>804546.0</v>
      </c>
      <c r="K19" s="19">
        <v>0.0</v>
      </c>
      <c r="L19" s="19">
        <v>-804546.0</v>
      </c>
      <c r="M19" s="19">
        <v>0.0</v>
      </c>
      <c r="N19" s="20"/>
      <c r="O19" s="5">
        <v>804546.0</v>
      </c>
      <c r="P19" s="5">
        <f t="shared" si="0"/>
        <v>0.0</v>
      </c>
      <c r="R19" s="5">
        <f t="shared" si="1"/>
        <v>0.0</v>
      </c>
      <c r="S19" s="5">
        <v>0.0</v>
      </c>
      <c r="T19" s="5">
        <f t="shared" si="2"/>
        <v>0.0</v>
      </c>
      <c r="U19" s="5">
        <v>-804546.0</v>
      </c>
      <c r="V19" s="5">
        <f t="shared" si="3"/>
        <v>0.0</v>
      </c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ht="11">
      <c r="A20" s="21">
        <v>27.0</v>
      </c>
      <c r="B20" s="22" t="s">
        <v>25</v>
      </c>
      <c r="C20" s="17" t="s">
        <v>13</v>
      </c>
      <c r="D20" s="18"/>
      <c r="E20" s="18"/>
      <c r="F20" s="19">
        <v>0.0</v>
      </c>
      <c r="G20" s="19">
        <v>0.0</v>
      </c>
      <c r="H20" s="19">
        <v>415961.07</v>
      </c>
      <c r="I20" s="19"/>
      <c r="J20" s="19">
        <v>415961.07</v>
      </c>
      <c r="K20" s="19">
        <v>0.0</v>
      </c>
      <c r="L20" s="19"/>
      <c r="M20" s="19">
        <v>415961.07</v>
      </c>
      <c r="N20" s="20"/>
      <c r="O20" s="5">
        <v>415961.07</v>
      </c>
      <c r="P20" s="5">
        <f t="shared" si="0"/>
        <v>0.0</v>
      </c>
      <c r="R20" s="5">
        <f t="shared" si="1"/>
        <v>0.0</v>
      </c>
      <c r="S20" s="5">
        <v>646958.4099999999</v>
      </c>
      <c r="T20" s="5">
        <f t="shared" si="2"/>
        <v>-230997.3399999999</v>
      </c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ht="11">
      <c r="A21" s="21">
        <v>28.0</v>
      </c>
      <c r="B21" s="22" t="s">
        <v>26</v>
      </c>
      <c r="C21" s="17" t="s">
        <v>13</v>
      </c>
      <c r="D21" s="18"/>
      <c r="E21" s="18"/>
      <c r="F21" s="19">
        <v>32904.0</v>
      </c>
      <c r="G21" s="19">
        <v>541.35</v>
      </c>
      <c r="H21" s="19">
        <v>2917.48</v>
      </c>
      <c r="I21" s="19">
        <v>-541.35</v>
      </c>
      <c r="J21" s="19">
        <v>35821.48</v>
      </c>
      <c r="K21" s="19">
        <v>0.0</v>
      </c>
      <c r="L21" s="19"/>
      <c r="M21" s="19">
        <v>35821.48</v>
      </c>
      <c r="N21" s="20"/>
      <c r="O21" s="5">
        <v>35821.48</v>
      </c>
      <c r="P21" s="5">
        <f t="shared" si="0"/>
        <v>0.0</v>
      </c>
      <c r="Q21" s="5">
        <v>-541.35</v>
      </c>
      <c r="R21" s="5">
        <f t="shared" si="1"/>
        <v>0.0</v>
      </c>
      <c r="S21" s="5">
        <v>35821.48</v>
      </c>
      <c r="T21" s="5">
        <f t="shared" si="2"/>
        <v>0.0</v>
      </c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11">
      <c r="A22" s="26" t="s">
        <v>27</v>
      </c>
      <c r="B22" s="27" t="s">
        <v>28</v>
      </c>
      <c r="C22" s="17" t="s">
        <v>13</v>
      </c>
      <c r="D22" s="18"/>
      <c r="E22" s="18"/>
      <c r="F22" s="19">
        <v>-655895.9000000004</v>
      </c>
      <c r="G22" s="19">
        <v>25745.439999999995</v>
      </c>
      <c r="H22" s="19">
        <v>164515.95000000013</v>
      </c>
      <c r="I22" s="19">
        <v>0.0</v>
      </c>
      <c r="J22" s="19">
        <v>-465634.51000000024</v>
      </c>
      <c r="K22" s="19">
        <v>495458.0456336802</v>
      </c>
      <c r="L22" s="19">
        <v>0.0</v>
      </c>
      <c r="M22" s="19">
        <v>29823.535633679945</v>
      </c>
      <c r="N22" s="20"/>
      <c r="O22" s="5">
        <v>-465634.51000000024</v>
      </c>
      <c r="P22" s="5">
        <f t="shared" si="0"/>
        <v>0.0</v>
      </c>
      <c r="Q22" s="5">
        <v>0.0</v>
      </c>
      <c r="R22" s="5">
        <f t="shared" si="1"/>
        <v>0.0</v>
      </c>
      <c r="S22" s="5">
        <v>-175999.41000000061</v>
      </c>
      <c r="T22" s="5">
        <f t="shared" si="2"/>
        <v>205822.94563368056</v>
      </c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ht="11">
      <c r="A23" s="15"/>
      <c r="B23" s="28" t="s">
        <v>29</v>
      </c>
      <c r="C23" s="17" t="s">
        <v>13</v>
      </c>
      <c r="D23" s="18"/>
      <c r="E23" s="18"/>
      <c r="F23" s="19"/>
      <c r="G23" s="19"/>
      <c r="H23" s="19"/>
      <c r="I23" s="19"/>
      <c r="J23" s="19"/>
      <c r="K23" s="19"/>
      <c r="L23" s="19"/>
      <c r="M23" s="19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11">
      <c r="A24" s="15">
        <v>31.0</v>
      </c>
      <c r="B24" s="16" t="s">
        <v>30</v>
      </c>
      <c r="C24" s="17" t="s">
        <v>13</v>
      </c>
      <c r="D24" s="18"/>
      <c r="E24" s="18"/>
      <c r="F24" s="19">
        <v>681100.0</v>
      </c>
      <c r="G24" s="19">
        <v>20012.09</v>
      </c>
      <c r="H24" s="19">
        <v>933.11</v>
      </c>
      <c r="I24" s="19">
        <v>0.0</v>
      </c>
      <c r="J24" s="19">
        <v>702045.2</v>
      </c>
      <c r="K24" s="19">
        <v>78750.3860357358</v>
      </c>
      <c r="L24" s="19">
        <v>0.0</v>
      </c>
      <c r="M24" s="19">
        <v>780795.5860357358</v>
      </c>
      <c r="N24" s="20"/>
      <c r="O24" s="5">
        <v>702045.2</v>
      </c>
      <c r="P24" s="5">
        <f t="shared" si="0"/>
        <v>0.0</v>
      </c>
      <c r="Q24" s="5">
        <v>0.0</v>
      </c>
      <c r="R24" s="5">
        <f t="shared" si="1"/>
        <v>0.0</v>
      </c>
      <c r="S24" s="5">
        <v>790045.2</v>
      </c>
      <c r="T24" s="5">
        <f t="shared" si="2"/>
        <v>-9249.613964264165</v>
      </c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ht="11">
      <c r="A25" s="21">
        <v>311.0</v>
      </c>
      <c r="B25" s="22" t="s">
        <v>31</v>
      </c>
      <c r="C25" s="17" t="s">
        <v>13</v>
      </c>
      <c r="D25" s="18"/>
      <c r="E25" s="18"/>
      <c r="F25" s="19">
        <v>681100.0</v>
      </c>
      <c r="G25" s="19">
        <v>20012.09</v>
      </c>
      <c r="H25" s="19">
        <v>933.11</v>
      </c>
      <c r="I25" s="19"/>
      <c r="J25" s="19">
        <v>702045.2</v>
      </c>
      <c r="K25" s="19">
        <v>78750.3860357358</v>
      </c>
      <c r="L25" s="19"/>
      <c r="M25" s="19">
        <v>780795.5860357358</v>
      </c>
      <c r="N25" s="20"/>
      <c r="O25" s="5">
        <v>702045.2</v>
      </c>
      <c r="P25" s="5">
        <f t="shared" si="0"/>
        <v>0.0</v>
      </c>
      <c r="R25" s="5">
        <f t="shared" si="1"/>
        <v>0.0</v>
      </c>
      <c r="S25" s="5">
        <v>790045.2</v>
      </c>
      <c r="T25" s="5">
        <f t="shared" si="2"/>
        <v>-9249.613964264165</v>
      </c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ht="11">
      <c r="A26" s="21">
        <v>312.0</v>
      </c>
      <c r="B26" s="22" t="s">
        <v>32</v>
      </c>
      <c r="C26" s="17" t="s">
        <v>13</v>
      </c>
      <c r="D26" s="18"/>
      <c r="E26" s="18"/>
      <c r="F26" s="19">
        <v>0.0</v>
      </c>
      <c r="G26" s="19">
        <v>0.0</v>
      </c>
      <c r="H26" s="19">
        <v>0.0</v>
      </c>
      <c r="I26" s="19"/>
      <c r="J26" s="19">
        <v>0.0</v>
      </c>
      <c r="K26" s="19">
        <v>0.0</v>
      </c>
      <c r="L26" s="19"/>
      <c r="M26" s="19">
        <v>0.0</v>
      </c>
      <c r="N26" s="20"/>
      <c r="O26" s="5">
        <v>0.0</v>
      </c>
      <c r="P26" s="5">
        <f t="shared" si="0"/>
        <v>0.0</v>
      </c>
      <c r="R26" s="5">
        <f t="shared" si="1"/>
        <v>0.0</v>
      </c>
      <c r="S26" s="5">
        <v>0.0</v>
      </c>
      <c r="T26" s="5">
        <f t="shared" si="2"/>
        <v>0.0</v>
      </c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ht="11">
      <c r="A27" s="21">
        <v>313.0</v>
      </c>
      <c r="B27" s="22" t="s">
        <v>33</v>
      </c>
      <c r="C27" s="17" t="s">
        <v>13</v>
      </c>
      <c r="D27" s="18"/>
      <c r="E27" s="18"/>
      <c r="F27" s="19">
        <v>0.0</v>
      </c>
      <c r="G27" s="19">
        <v>0.0</v>
      </c>
      <c r="H27" s="19">
        <v>0.0</v>
      </c>
      <c r="I27" s="19"/>
      <c r="J27" s="19">
        <v>0.0</v>
      </c>
      <c r="K27" s="19">
        <v>0.0</v>
      </c>
      <c r="L27" s="19"/>
      <c r="M27" s="19">
        <v>0.0</v>
      </c>
      <c r="N27" s="20"/>
      <c r="O27" s="5">
        <v>0.0</v>
      </c>
      <c r="P27" s="5">
        <f t="shared" si="0"/>
        <v>0.0</v>
      </c>
      <c r="R27" s="5">
        <f t="shared" si="1"/>
        <v>0.0</v>
      </c>
      <c r="S27" s="5">
        <v>0.0</v>
      </c>
      <c r="T27" s="5">
        <f t="shared" si="2"/>
        <v>0.0</v>
      </c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11">
      <c r="A28" s="21">
        <v>314.0</v>
      </c>
      <c r="B28" s="22" t="s">
        <v>34</v>
      </c>
      <c r="C28" s="17" t="s">
        <v>13</v>
      </c>
      <c r="D28" s="18"/>
      <c r="E28" s="18"/>
      <c r="F28" s="19">
        <v>0.0</v>
      </c>
      <c r="G28" s="19">
        <v>0.0</v>
      </c>
      <c r="H28" s="19">
        <v>0.0</v>
      </c>
      <c r="I28" s="19"/>
      <c r="J28" s="19">
        <v>0.0</v>
      </c>
      <c r="K28" s="19">
        <v>0.0</v>
      </c>
      <c r="L28" s="19"/>
      <c r="M28" s="19">
        <v>0.0</v>
      </c>
      <c r="N28" s="20"/>
      <c r="O28" s="5">
        <v>0.0</v>
      </c>
      <c r="P28" s="5">
        <f t="shared" si="0"/>
        <v>0.0</v>
      </c>
      <c r="R28" s="5">
        <f t="shared" si="1"/>
        <v>0.0</v>
      </c>
      <c r="S28" s="5">
        <v>0.0</v>
      </c>
      <c r="T28" s="5">
        <f t="shared" si="2"/>
        <v>0.0</v>
      </c>
      <c r="X28" s="20"/>
      <c r="Y28" s="20"/>
      <c r="Z28" s="20"/>
      <c r="AA28" s="20"/>
      <c r="AB28" s="20"/>
      <c r="AC28" s="20"/>
      <c r="AD28" s="20"/>
      <c r="AE28" s="20"/>
      <c r="AF28" s="20"/>
    </row>
    <row r="29" spans="1:33" s="33" customFormat="1" ht="11">
      <c r="A29" s="29" t="s">
        <v>35</v>
      </c>
      <c r="B29" s="30" t="s">
        <v>36</v>
      </c>
      <c r="C29" s="31" t="s">
        <v>13</v>
      </c>
      <c r="D29" s="32"/>
      <c r="E29" s="32"/>
      <c r="F29" s="19">
        <v>-1336995.9000000004</v>
      </c>
      <c r="G29" s="19">
        <v>5733.349999999995</v>
      </c>
      <c r="H29" s="19">
        <v>163582.84000000014</v>
      </c>
      <c r="I29" s="19">
        <v>0.0</v>
      </c>
      <c r="J29" s="19">
        <v>-1167679.7100000002</v>
      </c>
      <c r="K29" s="19">
        <v>416707.65959794435</v>
      </c>
      <c r="L29" s="19">
        <v>0.0</v>
      </c>
      <c r="M29" s="19">
        <v>-750972.0504020558</v>
      </c>
      <c r="N29" s="20"/>
      <c r="O29" s="5">
        <v>-1167679.7100000002</v>
      </c>
      <c r="P29" s="5">
        <f t="shared" si="0"/>
        <v>0.0</v>
      </c>
      <c r="Q29" s="5">
        <v>0.0</v>
      </c>
      <c r="R29" s="5">
        <f t="shared" si="1"/>
        <v>0.0</v>
      </c>
      <c r="S29" s="5">
        <v>-966044.6100000006</v>
      </c>
      <c r="T29" s="5">
        <f t="shared" si="2"/>
        <v>215072.55959794472</v>
      </c>
      <c r="U29" s="5"/>
      <c r="V29" s="5"/>
      <c r="W29" s="5"/>
      <c r="X29" s="20"/>
      <c r="Y29" s="20"/>
      <c r="Z29" s="20"/>
      <c r="AA29" s="20"/>
      <c r="AB29" s="20"/>
      <c r="AC29" s="20"/>
      <c r="AD29" s="20"/>
      <c r="AE29" s="20"/>
      <c r="AF29" s="20"/>
      <c r="AG29" s="4"/>
    </row>
    <row r="30" spans="1:33" s="33" customFormat="1" ht="11">
      <c r="A30" s="34"/>
      <c r="B30" s="35" t="s">
        <v>37</v>
      </c>
      <c r="C30" s="31" t="s">
        <v>13</v>
      </c>
      <c r="D30" s="32"/>
      <c r="E30" s="32"/>
      <c r="F30" s="36">
        <v>-1336995.6</v>
      </c>
      <c r="G30" s="25">
        <v>5733.349999999999</v>
      </c>
      <c r="H30" s="19">
        <v>163582.84000000014</v>
      </c>
      <c r="I30" s="36">
        <v>0.0</v>
      </c>
      <c r="J30" s="36">
        <v>-1167679.4100000001</v>
      </c>
      <c r="K30" s="36">
        <v>416707.65959794435</v>
      </c>
      <c r="L30" s="19"/>
      <c r="M30" s="36">
        <v>-750971.7504020557</v>
      </c>
      <c r="N30" s="37"/>
      <c r="O30" s="5">
        <v>-1167679.4100000001</v>
      </c>
      <c r="P30" s="5">
        <f t="shared" si="0"/>
        <v>0.0</v>
      </c>
      <c r="Q30" s="5">
        <v>0.0</v>
      </c>
      <c r="R30" s="5">
        <f t="shared" si="1"/>
        <v>0.0</v>
      </c>
      <c r="S30" s="5">
        <v>-966044.3099999998</v>
      </c>
      <c r="T30" s="5">
        <f t="shared" si="2"/>
        <v>215072.55959794414</v>
      </c>
      <c r="U30" s="5"/>
      <c r="V30" s="5"/>
      <c r="W30" s="5"/>
      <c r="X30" s="20"/>
      <c r="Y30" s="20"/>
      <c r="Z30" s="20"/>
      <c r="AA30" s="20"/>
      <c r="AB30" s="20"/>
      <c r="AC30" s="20"/>
      <c r="AD30" s="20"/>
      <c r="AE30" s="20"/>
      <c r="AF30" s="20"/>
      <c r="AG30" s="4"/>
    </row>
    <row r="31" spans="1:32" ht="11">
      <c r="A31" s="15">
        <v>32.0</v>
      </c>
      <c r="B31" s="16" t="s">
        <v>38</v>
      </c>
      <c r="C31" s="17" t="s">
        <v>13</v>
      </c>
      <c r="D31" s="18"/>
      <c r="E31" s="18"/>
      <c r="F31" s="19">
        <v>736153.0</v>
      </c>
      <c r="G31" s="19">
        <v>5646.36</v>
      </c>
      <c r="H31" s="19">
        <v>163582.83000000002</v>
      </c>
      <c r="I31" s="19">
        <v>-35.059999999999995</v>
      </c>
      <c r="J31" s="19">
        <v>905347.1299999999</v>
      </c>
      <c r="K31" s="19">
        <v>417314.09959794435</v>
      </c>
      <c r="L31" s="19">
        <v>0.0</v>
      </c>
      <c r="M31" s="19">
        <v>1322661.2295979443</v>
      </c>
      <c r="N31" s="20"/>
      <c r="O31" s="5">
        <v>905347.1299999999</v>
      </c>
      <c r="P31" s="5">
        <f t="shared" si="0"/>
        <v>0.0</v>
      </c>
      <c r="Q31" s="5">
        <v>-35.059999999999995</v>
      </c>
      <c r="R31" s="5">
        <f t="shared" si="1"/>
        <v>0.0</v>
      </c>
      <c r="S31" s="5">
        <v>1107398.41</v>
      </c>
      <c r="T31" s="5">
        <f t="shared" si="2"/>
        <v>215262.81959794438</v>
      </c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11">
      <c r="A32" s="21">
        <v>321.0</v>
      </c>
      <c r="B32" s="22" t="s">
        <v>39</v>
      </c>
      <c r="C32" s="17" t="s">
        <v>13</v>
      </c>
      <c r="D32" s="18"/>
      <c r="E32" s="18"/>
      <c r="F32" s="19">
        <v>736153.0</v>
      </c>
      <c r="G32" s="19">
        <v>5646.36</v>
      </c>
      <c r="H32" s="19">
        <v>163582.83000000002</v>
      </c>
      <c r="I32" s="19">
        <v>-35.059999999999995</v>
      </c>
      <c r="J32" s="19">
        <v>905347.1299999999</v>
      </c>
      <c r="K32" s="19">
        <v>417314.09959794435</v>
      </c>
      <c r="L32" s="19"/>
      <c r="M32" s="19">
        <v>1322661.2295979443</v>
      </c>
      <c r="N32" s="20"/>
      <c r="O32" s="5">
        <v>905347.1299999999</v>
      </c>
      <c r="P32" s="5">
        <f t="shared" si="0"/>
        <v>0.0</v>
      </c>
      <c r="Q32" s="5">
        <v>-35.059999999999995</v>
      </c>
      <c r="R32" s="5">
        <f t="shared" si="1"/>
        <v>0.0</v>
      </c>
      <c r="S32" s="5">
        <v>1107398.41</v>
      </c>
      <c r="T32" s="5">
        <f t="shared" si="2"/>
        <v>215262.81959794438</v>
      </c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ht="11">
      <c r="A33" s="21">
        <v>322.0</v>
      </c>
      <c r="B33" s="22" t="s">
        <v>40</v>
      </c>
      <c r="C33" s="17" t="s">
        <v>13</v>
      </c>
      <c r="D33" s="18"/>
      <c r="E33" s="18"/>
      <c r="F33" s="19">
        <v>0.0</v>
      </c>
      <c r="G33" s="19">
        <v>0.0</v>
      </c>
      <c r="H33" s="19">
        <v>0.0</v>
      </c>
      <c r="I33" s="19"/>
      <c r="J33" s="19">
        <v>0.0</v>
      </c>
      <c r="K33" s="19">
        <v>0.0</v>
      </c>
      <c r="L33" s="19"/>
      <c r="M33" s="19">
        <v>0.0</v>
      </c>
      <c r="N33" s="20"/>
      <c r="O33" s="5">
        <v>0.0</v>
      </c>
      <c r="P33" s="5">
        <f t="shared" si="0"/>
        <v>0.0</v>
      </c>
      <c r="R33" s="5">
        <f t="shared" si="1"/>
        <v>0.0</v>
      </c>
      <c r="S33" s="5">
        <v>0.0</v>
      </c>
      <c r="T33" s="5">
        <f t="shared" si="2"/>
        <v>0.0</v>
      </c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11">
      <c r="A34" s="15">
        <v>33.0</v>
      </c>
      <c r="B34" s="16" t="s">
        <v>41</v>
      </c>
      <c r="C34" s="17" t="s">
        <v>13</v>
      </c>
      <c r="D34" s="18"/>
      <c r="E34" s="18"/>
      <c r="F34" s="19">
        <v>2073148.6</v>
      </c>
      <c r="G34" s="19">
        <v>-86.99000000000001</v>
      </c>
      <c r="H34" s="19">
        <v>-0.010000000125728548</v>
      </c>
      <c r="I34" s="19">
        <v>-35.059999999999995</v>
      </c>
      <c r="J34" s="19">
        <v>2073026.54</v>
      </c>
      <c r="K34" s="19">
        <v>606.4400000000005</v>
      </c>
      <c r="L34" s="19">
        <v>0.0</v>
      </c>
      <c r="M34" s="19">
        <v>2073632.98</v>
      </c>
      <c r="N34" s="20"/>
      <c r="O34" s="5">
        <v>2073026.54</v>
      </c>
      <c r="P34" s="5">
        <f t="shared" si="0"/>
        <v>0.0</v>
      </c>
      <c r="Q34" s="5">
        <v>-35.059999999999995</v>
      </c>
      <c r="R34" s="5">
        <f t="shared" si="1"/>
        <v>0.0</v>
      </c>
      <c r="S34" s="5">
        <v>2073442.7199999997</v>
      </c>
      <c r="T34" s="5">
        <f t="shared" si="2"/>
        <v>190.26000000024214</v>
      </c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ht="10.5" customHeight="1">
      <c r="A35" s="21">
        <v>331.0</v>
      </c>
      <c r="B35" s="22" t="s">
        <v>39</v>
      </c>
      <c r="C35" s="17" t="s">
        <v>13</v>
      </c>
      <c r="D35" s="18"/>
      <c r="E35" s="18"/>
      <c r="F35" s="19">
        <v>1472389.7</v>
      </c>
      <c r="G35" s="19">
        <v>35.059999999999995</v>
      </c>
      <c r="H35" s="19">
        <v>-0.010000000125728548</v>
      </c>
      <c r="I35" s="19">
        <v>-35.059999999999995</v>
      </c>
      <c r="J35" s="19">
        <v>1472389.69</v>
      </c>
      <c r="K35" s="19">
        <v>606.4400000000005</v>
      </c>
      <c r="L35" s="19">
        <v>0.0</v>
      </c>
      <c r="M35" s="19">
        <v>1472996.13</v>
      </c>
      <c r="N35" s="20"/>
      <c r="O35" s="5">
        <v>1472389.69</v>
      </c>
      <c r="P35" s="5">
        <f t="shared" si="0"/>
        <v>0.0</v>
      </c>
      <c r="Q35" s="5">
        <v>-35.059999999999995</v>
      </c>
      <c r="R35" s="5">
        <f t="shared" si="1"/>
        <v>0.0</v>
      </c>
      <c r="S35" s="5">
        <v>1472805.8699999999</v>
      </c>
      <c r="T35" s="5">
        <f t="shared" si="2"/>
        <v>190.2600000000093</v>
      </c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11">
      <c r="A36" s="38">
        <v>332.0</v>
      </c>
      <c r="B36" s="39" t="s">
        <v>40</v>
      </c>
      <c r="C36" s="40"/>
      <c r="D36" s="41"/>
      <c r="E36" s="41"/>
      <c r="F36" s="42">
        <v>600758.9</v>
      </c>
      <c r="G36" s="42">
        <v>-122.05</v>
      </c>
      <c r="H36" s="43">
        <v>0.0</v>
      </c>
      <c r="I36" s="42"/>
      <c r="J36" s="42">
        <v>600636.85</v>
      </c>
      <c r="K36" s="42">
        <v>0.0</v>
      </c>
      <c r="L36" s="42"/>
      <c r="M36" s="42">
        <v>600636.85</v>
      </c>
      <c r="N36" s="20"/>
      <c r="O36" s="5">
        <v>600636.85</v>
      </c>
      <c r="P36" s="5">
        <f t="shared" si="0"/>
        <v>0.0</v>
      </c>
      <c r="R36" s="5">
        <f t="shared" si="1"/>
        <v>0.0</v>
      </c>
      <c r="S36" s="5">
        <v>600636.85</v>
      </c>
      <c r="T36" s="5">
        <f t="shared" si="2"/>
        <v>0.0</v>
      </c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ht="18" customHeight="1" hidden="1">
      <c r="A37" s="44" t="s">
        <v>42</v>
      </c>
      <c r="B37" s="22"/>
      <c r="C37" s="18"/>
      <c r="D37" s="18"/>
      <c r="E37" s="18"/>
      <c r="F37" s="37"/>
      <c r="G37" s="20"/>
      <c r="H37" s="37"/>
      <c r="I37" s="20"/>
      <c r="J37" s="20"/>
      <c r="K37" s="20"/>
      <c r="L37" s="20"/>
      <c r="M37" s="20"/>
      <c r="N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ht="11">
      <c r="A38" s="45"/>
      <c r="B38" s="22"/>
      <c r="C38" s="18"/>
      <c r="D38" s="18"/>
      <c r="E38" s="18"/>
      <c r="F38" s="37"/>
      <c r="G38" s="20"/>
      <c r="H38" s="37"/>
      <c r="I38" s="20"/>
      <c r="J38" s="20"/>
      <c r="K38" s="20"/>
      <c r="L38" s="20"/>
      <c r="M38" s="20"/>
      <c r="N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14" ht="11">
      <c r="A39" s="1" t="s">
        <v>43</v>
      </c>
      <c r="F39" s="46"/>
      <c r="G39" s="46"/>
      <c r="H39" s="46"/>
      <c r="I39" s="20"/>
      <c r="J39" s="46"/>
      <c r="K39" s="46"/>
      <c r="L39" s="20"/>
      <c r="M39" s="46"/>
      <c r="N39" s="20"/>
    </row>
    <row r="40" spans="1:7" ht="11">
      <c r="A40" s="47" t="s">
        <v>44</v>
      </c>
      <c r="C40" s="3">
        <v>804546.0</v>
      </c>
      <c r="F40" s="3"/>
      <c r="G40" s="3"/>
    </row>
    <row r="41" spans="1:9" ht="11">
      <c r="A41" s="47" t="s">
        <v>45</v>
      </c>
      <c r="C41" s="3">
        <v>37082.71</v>
      </c>
      <c r="I41" s="3"/>
    </row>
    <row r="42" spans="1:11" ht="11">
      <c r="A42" s="47" t="s">
        <v>46</v>
      </c>
      <c r="C42" s="3">
        <v>43732.0</v>
      </c>
      <c r="K42" s="48"/>
    </row>
    <row r="43" spans="1:14" ht="11">
      <c r="A43" s="47" t="s">
        <v>47</v>
      </c>
      <c r="C43" s="3">
        <v>401.7</v>
      </c>
      <c r="K43" s="3"/>
      <c r="N43" s="49"/>
    </row>
    <row r="44" spans="1:3" ht="11">
      <c r="A44" s="47" t="s">
        <v>48</v>
      </c>
      <c r="C44" s="3">
        <v>77.3</v>
      </c>
    </row>
    <row r="45" spans="2:13" ht="9.5" customHeight="1" hidden="1">
      <c r="B45" s="51" t="s">
        <v>49</v>
      </c>
      <c r="F45" s="3">
        <v>-1336995.6</v>
      </c>
      <c r="G45" s="3">
        <v>5733.349999999999</v>
      </c>
      <c r="H45" s="3">
        <v>163582.84000000014</v>
      </c>
      <c r="J45" s="3">
        <v>-1167679.4100000001</v>
      </c>
      <c r="K45" s="3">
        <v>-416.1800000000003</v>
      </c>
      <c r="M45" s="3"/>
    </row>
    <row r="46" spans="2:14" ht="9.5" customHeight="1" hidden="1">
      <c r="B46" s="52" t="s">
        <v>50</v>
      </c>
      <c r="F46" s="3">
        <v>-0.3000000002793968</v>
      </c>
      <c r="G46" s="3">
        <v>0.0</v>
      </c>
      <c r="H46" s="3">
        <v>0.0</v>
      </c>
      <c r="I46" s="3">
        <v>0.0</v>
      </c>
      <c r="J46" s="3">
        <v>-0.30000000004656613</v>
      </c>
      <c r="K46" s="3">
        <v>202051.2800000001</v>
      </c>
      <c r="L46" s="3">
        <v>0.0</v>
      </c>
      <c r="M46" s="3"/>
      <c r="N46" s="20"/>
    </row>
    <row r="47" spans="2:14" ht="9.5" customHeight="1" hidden="1">
      <c r="B47" s="51" t="s">
        <v>51</v>
      </c>
      <c r="F47" s="51" t="s">
        <v>52</v>
      </c>
      <c r="I47" s="3">
        <v>0.0</v>
      </c>
      <c r="L47" s="3">
        <v>0.0</v>
      </c>
      <c r="N47" s="20"/>
    </row>
    <row r="48" ht="9.5" customHeight="1" hidden="1"/>
    <row r="49" spans="1:33" s="54" customFormat="1" ht="9.5" customHeight="1" hidden="1">
      <c r="A49" s="53"/>
      <c r="B49" s="54" t="s">
        <v>53</v>
      </c>
      <c r="F49" s="55">
        <v>-168683.468566675</v>
      </c>
      <c r="G49" s="55">
        <v>1817.18</v>
      </c>
      <c r="H49" s="55">
        <v>45085.5</v>
      </c>
      <c r="I49" s="2"/>
      <c r="J49" s="55"/>
      <c r="K49" s="3">
        <v>21388.7</v>
      </c>
      <c r="L49" s="2"/>
      <c r="M49" s="55"/>
      <c r="N49" s="4"/>
      <c r="O49" s="5"/>
      <c r="P49" s="5"/>
      <c r="Q49" s="5"/>
      <c r="R49" s="5"/>
      <c r="S49" s="5"/>
      <c r="T49" s="5"/>
      <c r="U49" s="5"/>
      <c r="V49" s="5"/>
      <c r="W49" s="5"/>
      <c r="X49" s="56"/>
      <c r="Y49" s="56"/>
      <c r="Z49" s="56"/>
      <c r="AA49" s="56"/>
      <c r="AB49" s="56"/>
      <c r="AC49" s="56"/>
      <c r="AD49" s="56"/>
      <c r="AE49" s="56"/>
      <c r="AF49" s="56"/>
      <c r="AG49" s="56"/>
    </row>
    <row r="50" spans="9:23" ht="9.5" customHeight="1" hidden="1">
      <c r="I50" s="55"/>
      <c r="L50" s="55">
        <v>0.0</v>
      </c>
      <c r="N50" s="37"/>
      <c r="O50" s="57"/>
      <c r="P50" s="57"/>
      <c r="Q50" s="57"/>
      <c r="R50" s="57"/>
      <c r="S50" s="57"/>
      <c r="T50" s="57"/>
      <c r="U50" s="57"/>
      <c r="V50" s="57"/>
      <c r="W50" s="57"/>
    </row>
    <row r="51" ht="9.5" customHeight="1" hidden="1"/>
    <row r="52" spans="1:33" s="58" customFormat="1" ht="11">
      <c r="A52" s="53"/>
      <c r="B52" s="54"/>
      <c r="C52" s="54"/>
      <c r="D52" s="54"/>
      <c r="E52" s="54"/>
      <c r="F52" s="54"/>
      <c r="G52" s="54"/>
      <c r="H52" s="54"/>
      <c r="I52" s="2"/>
      <c r="J52" s="54"/>
      <c r="K52" s="54"/>
      <c r="L52" s="2"/>
      <c r="M52" s="54"/>
      <c r="N52" s="4"/>
      <c r="O52" s="5"/>
      <c r="P52" s="5"/>
      <c r="Q52" s="5"/>
      <c r="R52" s="5"/>
      <c r="S52" s="5"/>
      <c r="T52" s="5"/>
      <c r="U52" s="5"/>
      <c r="V52" s="5"/>
      <c r="W52" s="5"/>
      <c r="X52" s="4"/>
      <c r="Y52" s="4"/>
      <c r="Z52" s="4"/>
      <c r="AA52" s="4"/>
      <c r="AB52" s="4"/>
      <c r="AC52" s="4"/>
      <c r="AD52" s="4"/>
      <c r="AE52" s="4"/>
      <c r="AF52" s="4"/>
      <c r="AG52" s="5"/>
    </row>
    <row r="53" spans="1:33" s="58" customFormat="1" ht="11">
      <c r="A53" s="1" t="s">
        <v>85</v>
      </c>
      <c r="B53" s="54"/>
      <c r="C53" s="54"/>
      <c r="D53" s="54"/>
      <c r="E53" s="54"/>
      <c r="F53" s="54"/>
      <c r="G53" s="54"/>
      <c r="H53" s="54"/>
      <c r="I53" s="54"/>
      <c r="J53" s="54"/>
      <c r="K53" s="59"/>
      <c r="L53" s="54"/>
      <c r="M53" s="54"/>
      <c r="N53" s="56"/>
      <c r="O53" s="5"/>
      <c r="P53" s="5"/>
      <c r="Q53" s="5"/>
      <c r="R53" s="5"/>
      <c r="S53" s="5"/>
      <c r="T53" s="5"/>
      <c r="U53" s="5"/>
      <c r="V53" s="5"/>
      <c r="W53" s="5"/>
      <c r="X53" s="4"/>
      <c r="Y53" s="4"/>
      <c r="Z53" s="4"/>
      <c r="AA53" s="4"/>
      <c r="AB53" s="4"/>
      <c r="AC53" s="4"/>
      <c r="AD53" s="4"/>
      <c r="AE53" s="4"/>
      <c r="AF53" s="4"/>
      <c r="AG53" s="5"/>
    </row>
    <row r="54" spans="1:33" s="58" customFormat="1" ht="11">
      <c r="A54" s="47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60"/>
      <c r="O54" s="5"/>
      <c r="P54" s="5"/>
      <c r="Q54" s="5"/>
      <c r="R54" s="5"/>
      <c r="S54" s="5"/>
      <c r="T54" s="5"/>
      <c r="U54" s="5"/>
      <c r="V54" s="5"/>
      <c r="W54" s="5"/>
      <c r="X54" s="4"/>
      <c r="Y54" s="4"/>
      <c r="Z54" s="4"/>
      <c r="AA54" s="4"/>
      <c r="AB54" s="4"/>
      <c r="AC54" s="4"/>
      <c r="AD54" s="4"/>
      <c r="AE54" s="4"/>
      <c r="AF54" s="4"/>
      <c r="AG54" s="5"/>
    </row>
    <row r="55" spans="1:33" s="58" customFormat="1" ht="1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6"/>
      <c r="O55" s="5"/>
      <c r="P55" s="5"/>
      <c r="Q55" s="5"/>
      <c r="R55" s="5"/>
      <c r="S55" s="5"/>
      <c r="T55" s="5"/>
      <c r="U55" s="5"/>
      <c r="V55" s="5"/>
      <c r="W55" s="5"/>
      <c r="X55" s="4"/>
      <c r="Y55" s="4"/>
      <c r="Z55" s="4"/>
      <c r="AA55" s="4"/>
      <c r="AB55" s="4"/>
      <c r="AC55" s="4"/>
      <c r="AD55" s="4"/>
      <c r="AE55" s="4"/>
      <c r="AF55" s="4"/>
      <c r="AG55" s="5"/>
    </row>
    <row r="56" spans="1:33" s="58" customFormat="1" ht="1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6"/>
      <c r="O56" s="5"/>
      <c r="P56" s="5"/>
      <c r="Q56" s="5"/>
      <c r="R56" s="5"/>
      <c r="S56" s="5"/>
      <c r="T56" s="5"/>
      <c r="U56" s="5"/>
      <c r="V56" s="5"/>
      <c r="W56" s="5"/>
      <c r="X56" s="4"/>
      <c r="Y56" s="4"/>
      <c r="Z56" s="4"/>
      <c r="AA56" s="4"/>
      <c r="AB56" s="4"/>
      <c r="AC56" s="4"/>
      <c r="AD56" s="4"/>
      <c r="AE56" s="4"/>
      <c r="AF56" s="4"/>
      <c r="AG56" s="5"/>
    </row>
    <row r="57" spans="1:33" s="58" customFormat="1" ht="11">
      <c r="A57" s="61" t="s">
        <v>79</v>
      </c>
      <c r="B57" s="62"/>
      <c r="C57" s="54"/>
      <c r="D57" s="54"/>
      <c r="E57" s="54"/>
      <c r="F57" s="63">
        <v>1.7951574E7</v>
      </c>
      <c r="G57" s="54"/>
      <c r="H57" s="54"/>
      <c r="I57" s="54"/>
      <c r="J57" s="54"/>
      <c r="K57" s="54"/>
      <c r="L57" s="54"/>
      <c r="M57" s="54"/>
      <c r="N57" s="56"/>
      <c r="O57" s="5"/>
      <c r="P57" s="5"/>
      <c r="Q57" s="5"/>
      <c r="R57" s="5"/>
      <c r="S57" s="5"/>
      <c r="T57" s="5"/>
      <c r="U57" s="5"/>
      <c r="V57" s="5"/>
      <c r="W57" s="5"/>
      <c r="X57" s="4"/>
      <c r="Y57" s="4"/>
      <c r="Z57" s="4"/>
      <c r="AA57" s="4"/>
      <c r="AB57" s="4"/>
      <c r="AC57" s="4"/>
      <c r="AD57" s="4"/>
      <c r="AE57" s="4"/>
      <c r="AF57" s="4"/>
      <c r="AG57" s="5"/>
    </row>
    <row r="58" spans="1:33" s="58" customFormat="1" ht="12">
      <c r="A58" s="83" t="s">
        <v>71</v>
      </c>
      <c r="B58" s="62"/>
      <c r="C58" s="54"/>
      <c r="D58" s="54"/>
      <c r="E58" s="54"/>
      <c r="F58" s="86">
        <f>M8/F57</f>
        <v>0.2044118744127952</v>
      </c>
      <c r="G58" s="54"/>
      <c r="H58" s="85"/>
      <c r="I58" s="54"/>
      <c r="J58" s="54"/>
      <c r="K58" s="54"/>
      <c r="L58" s="54"/>
      <c r="M58" s="2"/>
      <c r="N58" s="56"/>
      <c r="O58" s="5"/>
      <c r="P58" s="5"/>
      <c r="Q58" s="5"/>
      <c r="R58" s="5"/>
      <c r="S58" s="5"/>
      <c r="T58" s="5"/>
      <c r="U58" s="5"/>
      <c r="V58" s="5"/>
      <c r="W58" s="5"/>
      <c r="X58" s="4"/>
      <c r="Y58" s="4"/>
      <c r="Z58" s="4"/>
      <c r="AA58" s="4"/>
      <c r="AB58" s="4"/>
      <c r="AC58" s="4"/>
      <c r="AD58" s="4"/>
      <c r="AE58" s="4"/>
      <c r="AF58" s="4"/>
      <c r="AG58" s="5"/>
    </row>
    <row r="59" spans="1:33" s="58" customFormat="1" ht="12">
      <c r="A59" s="83" t="s">
        <v>72</v>
      </c>
      <c r="B59" s="62"/>
      <c r="C59" s="54"/>
      <c r="D59" s="54"/>
      <c r="E59" s="54"/>
      <c r="F59" s="86">
        <f>M13/F57</f>
        <v>0.2027505417834848</v>
      </c>
      <c r="G59" s="54"/>
      <c r="H59" s="85"/>
      <c r="I59" s="54"/>
      <c r="J59" s="54"/>
      <c r="K59" s="54"/>
      <c r="L59" s="54"/>
      <c r="M59" s="2"/>
      <c r="N59" s="56"/>
      <c r="O59" s="5"/>
      <c r="P59" s="5"/>
      <c r="Q59" s="5"/>
      <c r="R59" s="5"/>
      <c r="S59" s="5"/>
      <c r="T59" s="5"/>
      <c r="U59" s="5"/>
      <c r="V59" s="5"/>
      <c r="W59" s="5"/>
      <c r="X59" s="4"/>
      <c r="Y59" s="4"/>
      <c r="Z59" s="4"/>
      <c r="AA59" s="4"/>
      <c r="AB59" s="4"/>
      <c r="AC59" s="4"/>
      <c r="AD59" s="4"/>
      <c r="AE59" s="4"/>
      <c r="AF59" s="4"/>
      <c r="AG59" s="5"/>
    </row>
    <row r="60" spans="1:33" s="58" customFormat="1" ht="12">
      <c r="A60" s="83" t="s">
        <v>73</v>
      </c>
      <c r="B60" s="54"/>
      <c r="C60" s="54"/>
      <c r="D60" s="54"/>
      <c r="E60" s="54"/>
      <c r="F60" s="86">
        <f>M22/F57</f>
        <v>0.001661332629310385</v>
      </c>
      <c r="G60" s="54"/>
      <c r="H60" s="85"/>
      <c r="I60" s="54"/>
      <c r="J60" s="54"/>
      <c r="K60" s="54"/>
      <c r="L60" s="54"/>
      <c r="M60" s="54"/>
      <c r="N60" s="56"/>
      <c r="O60" s="5"/>
      <c r="P60" s="5"/>
      <c r="Q60" s="5"/>
      <c r="R60" s="5"/>
      <c r="S60" s="5"/>
      <c r="T60" s="5"/>
      <c r="U60" s="5"/>
      <c r="V60" s="5"/>
      <c r="W60" s="5"/>
      <c r="X60" s="4"/>
      <c r="Y60" s="4"/>
      <c r="Z60" s="4"/>
      <c r="AA60" s="4"/>
      <c r="AB60" s="4"/>
      <c r="AC60" s="4"/>
      <c r="AD60" s="4"/>
      <c r="AE60" s="4"/>
      <c r="AF60" s="4"/>
      <c r="AG60" s="5"/>
    </row>
    <row r="61" spans="1:33" s="58" customFormat="1" ht="12">
      <c r="A61" s="83" t="s">
        <v>74</v>
      </c>
      <c r="B61" s="54"/>
      <c r="C61" s="54"/>
      <c r="D61" s="54"/>
      <c r="E61" s="54"/>
      <c r="F61" s="86">
        <f>M24/F57</f>
        <v>0.043494547388197594</v>
      </c>
      <c r="G61" s="54"/>
      <c r="H61" s="85"/>
      <c r="I61" s="54"/>
      <c r="J61" s="54"/>
      <c r="K61" s="54"/>
      <c r="L61" s="54"/>
      <c r="M61" s="54"/>
      <c r="N61" s="56"/>
      <c r="O61" s="5"/>
      <c r="P61" s="5"/>
      <c r="Q61" s="5"/>
      <c r="R61" s="5"/>
      <c r="S61" s="5"/>
      <c r="T61" s="5"/>
      <c r="U61" s="5"/>
      <c r="V61" s="5"/>
      <c r="W61" s="5"/>
      <c r="X61" s="4"/>
      <c r="Y61" s="4"/>
      <c r="Z61" s="4"/>
      <c r="AA61" s="4"/>
      <c r="AB61" s="4"/>
      <c r="AC61" s="4"/>
      <c r="AD61" s="4"/>
      <c r="AE61" s="4"/>
      <c r="AF61" s="4"/>
      <c r="AG61" s="5"/>
    </row>
    <row r="62" spans="1:33" s="58" customFormat="1" ht="12">
      <c r="A62" s="84" t="s">
        <v>75</v>
      </c>
      <c r="B62" s="54"/>
      <c r="C62" s="54"/>
      <c r="D62" s="54"/>
      <c r="E62" s="54"/>
      <c r="F62" s="87">
        <f>M29/F57</f>
        <v>-0.041833214758887204</v>
      </c>
      <c r="G62" s="54"/>
      <c r="H62" s="85"/>
      <c r="I62" s="54"/>
      <c r="J62" s="54"/>
      <c r="K62" s="54"/>
      <c r="L62" s="54"/>
      <c r="M62" s="54"/>
      <c r="N62" s="56"/>
      <c r="O62" s="5"/>
      <c r="P62" s="5"/>
      <c r="Q62" s="5"/>
      <c r="R62" s="5"/>
      <c r="S62" s="5"/>
      <c r="T62" s="5"/>
      <c r="U62" s="5"/>
      <c r="V62" s="5"/>
      <c r="W62" s="5"/>
      <c r="X62" s="4"/>
      <c r="Y62" s="4"/>
      <c r="Z62" s="4"/>
      <c r="AA62" s="4"/>
      <c r="AB62" s="4"/>
      <c r="AC62" s="4"/>
      <c r="AD62" s="4"/>
      <c r="AE62" s="4"/>
      <c r="AF62" s="4"/>
      <c r="AG62" s="5"/>
    </row>
    <row r="63" spans="1:33" s="58" customFormat="1" ht="12">
      <c r="A63" s="83"/>
      <c r="B63" s="54"/>
      <c r="C63" s="54"/>
      <c r="D63" s="54"/>
      <c r="E63" s="54"/>
      <c r="F63" s="85"/>
      <c r="G63" s="54"/>
      <c r="H63" s="85"/>
      <c r="I63" s="54"/>
      <c r="J63" s="54"/>
      <c r="K63" s="54"/>
      <c r="L63" s="54"/>
      <c r="M63" s="54"/>
      <c r="N63" s="56"/>
      <c r="O63" s="5"/>
      <c r="P63" s="5"/>
      <c r="Q63" s="5"/>
      <c r="R63" s="5"/>
      <c r="S63" s="5"/>
      <c r="T63" s="5"/>
      <c r="U63" s="5"/>
      <c r="V63" s="5"/>
      <c r="W63" s="5"/>
      <c r="X63" s="4"/>
      <c r="Y63" s="4"/>
      <c r="Z63" s="4"/>
      <c r="AA63" s="4"/>
      <c r="AB63" s="4"/>
      <c r="AC63" s="4"/>
      <c r="AD63" s="4"/>
      <c r="AE63" s="4"/>
      <c r="AF63" s="4"/>
      <c r="AG63" s="5"/>
    </row>
    <row r="64" spans="1:33" s="58" customFormat="1" ht="12">
      <c r="A64" s="83" t="s">
        <v>76</v>
      </c>
      <c r="B64" s="54"/>
      <c r="C64" s="54"/>
      <c r="D64" s="54"/>
      <c r="E64" s="54"/>
      <c r="F64" s="86">
        <f>M31/F57</f>
        <v>0.07367940157213759</v>
      </c>
      <c r="G64" s="54"/>
      <c r="H64" s="85"/>
      <c r="I64" s="54"/>
      <c r="J64" s="54"/>
      <c r="K64" s="54"/>
      <c r="L64" s="54"/>
      <c r="M64" s="54"/>
      <c r="N64" s="56"/>
      <c r="O64" s="5"/>
      <c r="P64" s="5"/>
      <c r="Q64" s="5"/>
      <c r="R64" s="5"/>
      <c r="S64" s="5"/>
      <c r="T64" s="5"/>
      <c r="U64" s="5"/>
      <c r="V64" s="5"/>
      <c r="W64" s="5"/>
      <c r="X64" s="4"/>
      <c r="Y64" s="4"/>
      <c r="Z64" s="4"/>
      <c r="AA64" s="4"/>
      <c r="AB64" s="4"/>
      <c r="AC64" s="4"/>
      <c r="AD64" s="4"/>
      <c r="AE64" s="4"/>
      <c r="AF64" s="4"/>
      <c r="AG64" s="5"/>
    </row>
    <row r="65" spans="1:33" s="58" customFormat="1" ht="12">
      <c r="A65" s="83" t="s">
        <v>77</v>
      </c>
      <c r="B65" s="2"/>
      <c r="C65" s="2"/>
      <c r="D65" s="2"/>
      <c r="E65" s="2"/>
      <c r="F65" s="86">
        <f>M34/F57</f>
        <v>0.11551259961939828</v>
      </c>
      <c r="G65" s="2"/>
      <c r="H65" s="85"/>
      <c r="I65" s="54"/>
      <c r="J65" s="2"/>
      <c r="K65" s="2"/>
      <c r="L65" s="54"/>
      <c r="M65" s="2"/>
      <c r="N65" s="56"/>
      <c r="O65" s="5"/>
      <c r="P65" s="5"/>
      <c r="Q65" s="5"/>
      <c r="R65" s="5"/>
      <c r="S65" s="5"/>
      <c r="T65" s="5"/>
      <c r="U65" s="5"/>
      <c r="V65" s="5"/>
      <c r="W65" s="5"/>
      <c r="X65" s="4"/>
      <c r="Y65" s="4"/>
      <c r="Z65" s="4"/>
      <c r="AA65" s="4"/>
      <c r="AB65" s="4"/>
      <c r="AC65" s="4"/>
      <c r="AD65" s="4"/>
      <c r="AE65" s="4"/>
      <c r="AF65" s="4"/>
      <c r="AG65" s="5"/>
    </row>
    <row r="66" spans="1:8" ht="12">
      <c r="A66" s="84" t="s">
        <v>78</v>
      </c>
      <c r="F66" s="87">
        <f>M30/F57</f>
        <v>-0.041833198047260683</v>
      </c>
      <c r="H66" s="85"/>
    </row>
  </sheetData>
  <mergeCells count="18">
    <mergeCell ref="AE5:AE6"/>
    <mergeCell ref="AF5:AF6"/>
    <mergeCell ref="Y4:AF4"/>
    <mergeCell ref="F5:J5"/>
    <mergeCell ref="K5:K6"/>
    <mergeCell ref="L5:L6"/>
    <mergeCell ref="M5:M6"/>
    <mergeCell ref="O5:T5"/>
    <mergeCell ref="V5:V6"/>
    <mergeCell ref="W5:W6"/>
    <mergeCell ref="Y5:AC5"/>
    <mergeCell ref="AD5:AD6"/>
    <mergeCell ref="J1:M1"/>
    <mergeCell ref="A4:A6"/>
    <mergeCell ref="B4:C6"/>
    <mergeCell ref="D4:E6"/>
    <mergeCell ref="F4:M4"/>
    <mergeCell ref="O4:W4"/>
  </mergeCells>
  <pageMargins left="0.2" right="0.188888888888889" top="0.959027777777778" bottom="0.75" header="0.3" footer="0.3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66"/>
  <sheetViews>
    <sheetView showGridLines="0" workbookViewId="0" topLeftCell="A1">
      <pane xSplit="5" ySplit="6" topLeftCell="F16" activePane="bottomRight" state="frozen"/>
      <selection pane="topLeft" activeCell="A1" sqref="A1"/>
      <selection pane="bottomLeft" activeCell="A1" sqref="A1"/>
      <selection pane="topRight" activeCell="A1" sqref="A1"/>
      <selection pane="bottomRight" activeCell="A57" sqref="A57"/>
    </sheetView>
  </sheetViews>
  <sheetFormatPr defaultColWidth="9.165" defaultRowHeight="11"/>
  <cols>
    <col min="1" max="1" width="9.5" style="50" customWidth="1"/>
    <col min="2" max="2" width="50.5" style="2" customWidth="1"/>
    <col min="3" max="3" width="9.875" style="2" customWidth="1"/>
    <col min="4" max="4" width="24.5" style="2" hidden="1" customWidth="1"/>
    <col min="5" max="5" width="9.125" style="2" hidden="1" customWidth="1"/>
    <col min="6" max="6" width="14.375" style="2" customWidth="1"/>
    <col min="7" max="13" width="12" style="2" customWidth="1"/>
    <col min="14" max="14" width="9.5" style="4" hidden="1" customWidth="1"/>
    <col min="15" max="15" width="10.5" style="5" hidden="1" customWidth="1"/>
    <col min="16" max="16" width="9.5" style="5" hidden="1" customWidth="1"/>
    <col min="17" max="18" width="10.625" style="5" hidden="1" customWidth="1"/>
    <col min="19" max="19" width="10.875" style="5" hidden="1" customWidth="1"/>
    <col min="20" max="20" width="11.125" style="5" hidden="1" customWidth="1"/>
    <col min="21" max="21" width="10" style="5" hidden="1" customWidth="1"/>
    <col min="22" max="22" width="0" style="5" hidden="1" customWidth="1"/>
    <col min="23" max="23" width="9.5" style="5" hidden="1" customWidth="1"/>
    <col min="24" max="33" width="9.125" style="4"/>
    <col min="34" max="16384" width="9.125" style="2"/>
  </cols>
  <sheetData>
    <row r="1" spans="10:13" ht="13">
      <c r="J1" s="91" t="s">
        <v>57</v>
      </c>
      <c r="K1" s="91"/>
      <c r="L1" s="91"/>
      <c r="M1" s="91"/>
    </row>
    <row r="3" spans="1:32" ht="11">
      <c r="A3" s="1" t="s">
        <v>67</v>
      </c>
      <c r="K3" s="3"/>
      <c r="Y3" s="5"/>
      <c r="Z3" s="5"/>
      <c r="AA3" s="5"/>
      <c r="AB3" s="5"/>
      <c r="AC3" s="5"/>
      <c r="AD3" s="5"/>
      <c r="AE3" s="5"/>
      <c r="AF3" s="5"/>
    </row>
    <row r="4" spans="1:32" ht="11">
      <c r="A4" s="92" t="s">
        <v>1</v>
      </c>
      <c r="B4" s="92" t="s">
        <v>2</v>
      </c>
      <c r="C4" s="92"/>
      <c r="D4" s="93" t="s">
        <v>3</v>
      </c>
      <c r="E4" s="93"/>
      <c r="F4" s="95" t="s">
        <v>4</v>
      </c>
      <c r="G4" s="95"/>
      <c r="H4" s="95"/>
      <c r="I4" s="95"/>
      <c r="J4" s="95"/>
      <c r="K4" s="95"/>
      <c r="L4" s="95"/>
      <c r="M4" s="95"/>
      <c r="N4" s="6"/>
      <c r="O4" s="97"/>
      <c r="P4" s="97"/>
      <c r="Q4" s="97"/>
      <c r="R4" s="97"/>
      <c r="S4" s="97"/>
      <c r="T4" s="97"/>
      <c r="U4" s="97"/>
      <c r="V4" s="97"/>
      <c r="W4" s="97"/>
      <c r="X4" s="6"/>
      <c r="Y4" s="97"/>
      <c r="Z4" s="97"/>
      <c r="AA4" s="97"/>
      <c r="AB4" s="97"/>
      <c r="AC4" s="97"/>
      <c r="AD4" s="97"/>
      <c r="AE4" s="97"/>
      <c r="AF4" s="97"/>
    </row>
    <row r="5" spans="1:32" ht="15" customHeight="1">
      <c r="A5" s="92"/>
      <c r="B5" s="92"/>
      <c r="C5" s="92"/>
      <c r="D5" s="94"/>
      <c r="E5" s="94"/>
      <c r="F5" s="95" t="s">
        <v>5</v>
      </c>
      <c r="G5" s="95"/>
      <c r="H5" s="95"/>
      <c r="I5" s="95"/>
      <c r="J5" s="95"/>
      <c r="K5" s="98" t="s">
        <v>6</v>
      </c>
      <c r="L5" s="98" t="s">
        <v>7</v>
      </c>
      <c r="M5" s="98" t="s">
        <v>8</v>
      </c>
      <c r="N5" s="7"/>
      <c r="O5" s="97"/>
      <c r="P5" s="97"/>
      <c r="Q5" s="97"/>
      <c r="R5" s="97"/>
      <c r="S5" s="97"/>
      <c r="T5" s="97"/>
      <c r="V5" s="96"/>
      <c r="W5" s="96"/>
      <c r="X5" s="7"/>
      <c r="Y5" s="97"/>
      <c r="Z5" s="97"/>
      <c r="AA5" s="97"/>
      <c r="AB5" s="97"/>
      <c r="AC5" s="97"/>
      <c r="AD5" s="96"/>
      <c r="AE5" s="96"/>
      <c r="AF5" s="96"/>
    </row>
    <row r="6" spans="1:32" ht="29.25" customHeight="1">
      <c r="A6" s="92"/>
      <c r="B6" s="92"/>
      <c r="C6" s="92"/>
      <c r="D6" s="94"/>
      <c r="E6" s="94"/>
      <c r="F6" s="8" t="s">
        <v>9</v>
      </c>
      <c r="G6" s="8" t="s">
        <v>10</v>
      </c>
      <c r="H6" s="8" t="s">
        <v>11</v>
      </c>
      <c r="I6" s="8" t="s">
        <v>7</v>
      </c>
      <c r="J6" s="8" t="s">
        <v>5</v>
      </c>
      <c r="K6" s="98"/>
      <c r="L6" s="98"/>
      <c r="M6" s="98"/>
      <c r="N6" s="7"/>
      <c r="O6" s="9" t="s">
        <v>58</v>
      </c>
      <c r="P6" s="9"/>
      <c r="Q6" s="9" t="s">
        <v>59</v>
      </c>
      <c r="R6" s="9"/>
      <c r="S6" s="9" t="s">
        <v>60</v>
      </c>
      <c r="T6" s="9"/>
      <c r="U6" s="9" t="s">
        <v>61</v>
      </c>
      <c r="V6" s="96"/>
      <c r="W6" s="96"/>
      <c r="X6" s="7"/>
      <c r="Y6" s="9"/>
      <c r="Z6" s="9"/>
      <c r="AA6" s="9"/>
      <c r="AB6" s="9"/>
      <c r="AC6" s="9"/>
      <c r="AD6" s="96"/>
      <c r="AE6" s="96"/>
      <c r="AF6" s="96"/>
    </row>
    <row r="7" spans="1:13" ht="11">
      <c r="A7" s="10"/>
      <c r="B7" s="11" t="s">
        <v>12</v>
      </c>
      <c r="C7" s="12" t="s">
        <v>13</v>
      </c>
      <c r="D7" s="13"/>
      <c r="E7" s="13"/>
      <c r="F7" s="14"/>
      <c r="G7" s="14"/>
      <c r="H7" s="14"/>
      <c r="I7" s="14"/>
      <c r="J7" s="14"/>
      <c r="K7" s="14"/>
      <c r="L7" s="14"/>
      <c r="M7" s="14"/>
    </row>
    <row r="8" spans="1:32" ht="11">
      <c r="A8" s="15">
        <v>1.0</v>
      </c>
      <c r="B8" s="16" t="s">
        <v>14</v>
      </c>
      <c r="C8" s="17" t="s">
        <v>13</v>
      </c>
      <c r="D8" s="18"/>
      <c r="E8" s="18"/>
      <c r="F8" s="19">
        <v>3005216.4</v>
      </c>
      <c r="G8" s="19">
        <v>48308.8</v>
      </c>
      <c r="H8" s="19">
        <v>887902.76</v>
      </c>
      <c r="I8" s="19">
        <v>-102704.76000000001</v>
      </c>
      <c r="J8" s="19">
        <v>3838723.2</v>
      </c>
      <c r="K8" s="19">
        <v>1148914.6099999999</v>
      </c>
      <c r="L8" s="19">
        <v>-892700.0</v>
      </c>
      <c r="M8" s="19">
        <v>4094937.81</v>
      </c>
      <c r="N8" s="20"/>
      <c r="O8" s="5">
        <v>3416945.6699999995</v>
      </c>
      <c r="P8" s="5">
        <f>J8-O8</f>
        <v>421777.5300000007</v>
      </c>
      <c r="Q8" s="5">
        <v>-81356.06</v>
      </c>
      <c r="R8" s="5">
        <f>I8-Q8</f>
        <v>-21348.70000000001</v>
      </c>
      <c r="S8" s="5">
        <v>3668595.1799999997</v>
      </c>
      <c r="T8" s="5">
        <f>M8-S8</f>
        <v>426342.63000000035</v>
      </c>
      <c r="U8" s="5">
        <v>-804546.0</v>
      </c>
      <c r="V8" s="5">
        <f>L8-U8</f>
        <v>-88154.0</v>
      </c>
      <c r="X8" s="20"/>
      <c r="Y8" s="20"/>
      <c r="Z8" s="20"/>
      <c r="AA8" s="20"/>
      <c r="AB8" s="20"/>
      <c r="AC8" s="20"/>
      <c r="AD8" s="20"/>
      <c r="AE8" s="20"/>
      <c r="AF8" s="20"/>
    </row>
    <row r="9" spans="1:32" ht="11">
      <c r="A9" s="21">
        <v>11.0</v>
      </c>
      <c r="B9" s="22" t="s">
        <v>15</v>
      </c>
      <c r="C9" s="17" t="s">
        <v>13</v>
      </c>
      <c r="D9" s="18"/>
      <c r="E9" s="18"/>
      <c r="F9" s="19">
        <v>2742720.4</v>
      </c>
      <c r="G9" s="19">
        <v>0.0</v>
      </c>
      <c r="H9" s="19">
        <v>0.0</v>
      </c>
      <c r="I9" s="19">
        <v>-457.13</v>
      </c>
      <c r="J9" s="19">
        <v>2742263.27</v>
      </c>
      <c r="K9" s="19">
        <v>191355.71</v>
      </c>
      <c r="L9" s="19"/>
      <c r="M9" s="19">
        <v>2933618.98</v>
      </c>
      <c r="N9" s="20"/>
      <c r="O9" s="5">
        <v>2503880.15</v>
      </c>
      <c r="P9" s="5">
        <f t="shared" si="0" ref="P9:P36">J9-O9</f>
        <v>238383.1200000001</v>
      </c>
      <c r="Q9" s="5">
        <v>-541.35</v>
      </c>
      <c r="R9" s="5">
        <f t="shared" si="1" ref="R9:R36">I9-Q9</f>
        <v>84.22000000000003</v>
      </c>
      <c r="S9" s="5">
        <v>2693739.29</v>
      </c>
      <c r="T9" s="5">
        <f t="shared" si="2" ref="T9:T36">M9-S9</f>
        <v>239879.68999999994</v>
      </c>
      <c r="X9" s="20"/>
      <c r="Y9" s="20"/>
      <c r="Z9" s="20"/>
      <c r="AA9" s="20"/>
      <c r="AB9" s="20"/>
      <c r="AC9" s="20"/>
      <c r="AD9" s="20"/>
      <c r="AE9" s="20"/>
      <c r="AF9" s="20"/>
    </row>
    <row r="10" spans="1:32" ht="11">
      <c r="A10" s="21">
        <v>12.0</v>
      </c>
      <c r="B10" s="22" t="s">
        <v>16</v>
      </c>
      <c r="C10" s="17" t="s">
        <v>13</v>
      </c>
      <c r="D10" s="18"/>
      <c r="E10" s="18"/>
      <c r="F10" s="19">
        <v>0.0</v>
      </c>
      <c r="G10" s="19">
        <v>0.0</v>
      </c>
      <c r="H10" s="19">
        <v>736575.66</v>
      </c>
      <c r="I10" s="19"/>
      <c r="J10" s="19">
        <v>736575.66</v>
      </c>
      <c r="K10" s="19">
        <v>0.0</v>
      </c>
      <c r="L10" s="19"/>
      <c r="M10" s="19">
        <v>736575.66</v>
      </c>
      <c r="N10" s="20"/>
      <c r="O10" s="5">
        <v>503582.88000000006</v>
      </c>
      <c r="P10" s="5">
        <f t="shared" si="0"/>
        <v>232992.77999999997</v>
      </c>
      <c r="R10" s="5">
        <f t="shared" si="1"/>
        <v>0.0</v>
      </c>
      <c r="S10" s="5">
        <v>503582.88000000006</v>
      </c>
      <c r="T10" s="5">
        <f t="shared" si="2"/>
        <v>232992.77999999997</v>
      </c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ht="11">
      <c r="A11" s="21">
        <v>13.0</v>
      </c>
      <c r="B11" s="22" t="s">
        <v>17</v>
      </c>
      <c r="C11" s="17" t="s">
        <v>13</v>
      </c>
      <c r="D11" s="18"/>
      <c r="E11" s="18"/>
      <c r="F11" s="19">
        <v>354.0</v>
      </c>
      <c r="G11" s="19">
        <v>47051.630000000005</v>
      </c>
      <c r="H11" s="19">
        <v>0.0</v>
      </c>
      <c r="I11" s="19">
        <v>-47051.630000000005</v>
      </c>
      <c r="J11" s="19">
        <v>354.0</v>
      </c>
      <c r="K11" s="23">
        <v>892700.0</v>
      </c>
      <c r="L11" s="19">
        <v>-892700.0</v>
      </c>
      <c r="M11" s="19">
        <v>354.0</v>
      </c>
      <c r="N11" s="20"/>
      <c r="O11" s="5">
        <v>240.8000000000029</v>
      </c>
      <c r="P11" s="5">
        <f t="shared" si="0"/>
        <v>113.19999999999709</v>
      </c>
      <c r="Q11" s="5">
        <v>-37082.71</v>
      </c>
      <c r="R11" s="5">
        <f t="shared" si="1"/>
        <v>-9968.920000000006</v>
      </c>
      <c r="S11" s="5">
        <v>240.80000000004657</v>
      </c>
      <c r="T11" s="5">
        <f t="shared" si="2"/>
        <v>113.19999999995343</v>
      </c>
      <c r="U11" s="5">
        <v>-804546.0</v>
      </c>
      <c r="V11" s="5">
        <f t="shared" si="3" ref="V11:V19">L11-U11</f>
        <v>-88154.0</v>
      </c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ht="11">
      <c r="A12" s="21">
        <v>14.0</v>
      </c>
      <c r="B12" s="22" t="s">
        <v>18</v>
      </c>
      <c r="C12" s="17" t="s">
        <v>13</v>
      </c>
      <c r="D12" s="18"/>
      <c r="E12" s="18"/>
      <c r="F12" s="19">
        <v>262142.0</v>
      </c>
      <c r="G12" s="19">
        <v>1257.1699999999998</v>
      </c>
      <c r="H12" s="19">
        <v>151327.1</v>
      </c>
      <c r="I12" s="19">
        <v>-55196.0</v>
      </c>
      <c r="J12" s="19">
        <v>359530.27</v>
      </c>
      <c r="K12" s="19">
        <v>64858.899999999994</v>
      </c>
      <c r="L12" s="19"/>
      <c r="M12" s="19">
        <v>424389.17000000004</v>
      </c>
      <c r="N12" s="20"/>
      <c r="O12" s="5">
        <v>409241.83999999997</v>
      </c>
      <c r="P12" s="5">
        <f t="shared" si="0"/>
        <v>-49711.56999999995</v>
      </c>
      <c r="Q12" s="5">
        <v>-43732.0</v>
      </c>
      <c r="R12" s="5">
        <f t="shared" si="1"/>
        <v>-11464.0</v>
      </c>
      <c r="S12" s="5">
        <v>471032.20999999996</v>
      </c>
      <c r="T12" s="5">
        <f t="shared" si="2"/>
        <v>-46643.03999999992</v>
      </c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ht="11">
      <c r="A13" s="15">
        <v>2.0</v>
      </c>
      <c r="B13" s="16" t="s">
        <v>19</v>
      </c>
      <c r="C13" s="17" t="s">
        <v>13</v>
      </c>
      <c r="D13" s="18"/>
      <c r="E13" s="18"/>
      <c r="F13" s="19">
        <v>3715042.0</v>
      </c>
      <c r="G13" s="19">
        <v>12226.06</v>
      </c>
      <c r="H13" s="19">
        <v>665428.35</v>
      </c>
      <c r="I13" s="19">
        <v>-102704.76000000001</v>
      </c>
      <c r="J13" s="19">
        <v>4289991.649999999</v>
      </c>
      <c r="K13" s="19">
        <v>586689.41747486</v>
      </c>
      <c r="L13" s="19">
        <v>-892698.0</v>
      </c>
      <c r="M13" s="19">
        <v>3983983.0674748598</v>
      </c>
      <c r="N13" s="20"/>
      <c r="O13" s="5">
        <v>3882580.1799999997</v>
      </c>
      <c r="P13" s="5">
        <f t="shared" si="0"/>
        <v>407411.46999999974</v>
      </c>
      <c r="Q13" s="5">
        <v>-81356.06</v>
      </c>
      <c r="R13" s="5">
        <f t="shared" si="1"/>
        <v>-21348.70000000001</v>
      </c>
      <c r="S13" s="5">
        <v>3844594.5900000003</v>
      </c>
      <c r="T13" s="5">
        <f t="shared" si="2"/>
        <v>139388.47747485945</v>
      </c>
      <c r="U13" s="5">
        <v>-804546.0</v>
      </c>
      <c r="V13" s="5">
        <f t="shared" si="3"/>
        <v>-88152.0</v>
      </c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ht="11">
      <c r="A14" s="21">
        <v>21.0</v>
      </c>
      <c r="B14" s="22" t="s">
        <v>20</v>
      </c>
      <c r="C14" s="17" t="s">
        <v>13</v>
      </c>
      <c r="D14" s="18"/>
      <c r="E14" s="18"/>
      <c r="F14" s="19">
        <v>1288700.0</v>
      </c>
      <c r="G14" s="19">
        <v>4026.27</v>
      </c>
      <c r="H14" s="19">
        <v>18765.77</v>
      </c>
      <c r="I14" s="19"/>
      <c r="J14" s="19">
        <v>1311492.04</v>
      </c>
      <c r="K14" s="19">
        <v>223370.57132149683</v>
      </c>
      <c r="L14" s="19"/>
      <c r="M14" s="19">
        <v>1534862.6113214968</v>
      </c>
      <c r="N14" s="20"/>
      <c r="O14" s="5">
        <v>1196222.5</v>
      </c>
      <c r="P14" s="5">
        <f t="shared" si="0"/>
        <v>115269.54000000004</v>
      </c>
      <c r="R14" s="5">
        <f t="shared" si="1"/>
        <v>0.0</v>
      </c>
      <c r="S14" s="5">
        <v>1418710.32</v>
      </c>
      <c r="T14" s="5">
        <f t="shared" si="2"/>
        <v>116152.29132149671</v>
      </c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ht="11">
      <c r="A15" s="21">
        <v>22.0</v>
      </c>
      <c r="B15" s="22" t="s">
        <v>21</v>
      </c>
      <c r="C15" s="17" t="s">
        <v>13</v>
      </c>
      <c r="D15" s="18"/>
      <c r="E15" s="18"/>
      <c r="F15" s="19">
        <v>883000.0</v>
      </c>
      <c r="G15" s="19">
        <v>7712.51</v>
      </c>
      <c r="H15" s="19">
        <v>8778.83</v>
      </c>
      <c r="I15" s="19"/>
      <c r="J15" s="19">
        <v>899491.34</v>
      </c>
      <c r="K15" s="19">
        <v>358075.3861533632</v>
      </c>
      <c r="L15" s="19"/>
      <c r="M15" s="19">
        <v>1257566.7261533632</v>
      </c>
      <c r="N15" s="20"/>
      <c r="O15" s="5">
        <v>899967.82</v>
      </c>
      <c r="P15" s="5">
        <f t="shared" si="0"/>
        <v>-476.4799999999814</v>
      </c>
      <c r="R15" s="5">
        <f t="shared" si="1"/>
        <v>0.0</v>
      </c>
      <c r="S15" s="5">
        <v>1208254.5</v>
      </c>
      <c r="T15" s="5">
        <f t="shared" si="2"/>
        <v>49312.22615336324</v>
      </c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11">
      <c r="A16" s="21">
        <v>23.0</v>
      </c>
      <c r="B16" s="22" t="s">
        <v>22</v>
      </c>
      <c r="C16" s="17" t="s">
        <v>13</v>
      </c>
      <c r="D16" s="18"/>
      <c r="E16" s="18"/>
      <c r="F16" s="19">
        <v>0.0</v>
      </c>
      <c r="G16" s="19">
        <v>0.0</v>
      </c>
      <c r="H16" s="19">
        <v>0.0</v>
      </c>
      <c r="I16" s="19"/>
      <c r="J16" s="19">
        <v>0.0</v>
      </c>
      <c r="K16" s="19">
        <v>0.0</v>
      </c>
      <c r="L16" s="19"/>
      <c r="M16" s="19">
        <v>0.0</v>
      </c>
      <c r="N16" s="20"/>
      <c r="O16" s="5">
        <v>0.0</v>
      </c>
      <c r="P16" s="5">
        <f t="shared" si="0"/>
        <v>0.0</v>
      </c>
      <c r="R16" s="5">
        <f t="shared" si="1"/>
        <v>0.0</v>
      </c>
      <c r="S16" s="5">
        <v>0.0</v>
      </c>
      <c r="T16" s="5">
        <f t="shared" si="2"/>
        <v>0.0</v>
      </c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ht="11">
      <c r="A17" s="21">
        <v>24.0</v>
      </c>
      <c r="B17" s="22" t="s">
        <v>23</v>
      </c>
      <c r="C17" s="17" t="s">
        <v>13</v>
      </c>
      <c r="D17" s="18"/>
      <c r="E17" s="18"/>
      <c r="F17" s="19">
        <v>429432.0</v>
      </c>
      <c r="G17" s="19">
        <v>30.15</v>
      </c>
      <c r="H17" s="19">
        <v>0.0</v>
      </c>
      <c r="I17" s="19">
        <v>-55196.0</v>
      </c>
      <c r="J17" s="19">
        <v>374266.15</v>
      </c>
      <c r="K17" s="24">
        <v>5243.46</v>
      </c>
      <c r="L17" s="19"/>
      <c r="M17" s="19">
        <v>379509.61000000004</v>
      </c>
      <c r="N17" s="20"/>
      <c r="O17" s="5">
        <v>336726.02</v>
      </c>
      <c r="P17" s="5">
        <f t="shared" si="0"/>
        <v>37540.130000000005</v>
      </c>
      <c r="Q17" s="5">
        <v>-43732.0</v>
      </c>
      <c r="R17" s="5">
        <f t="shared" si="1"/>
        <v>-11464.0</v>
      </c>
      <c r="S17" s="5">
        <v>341514.59</v>
      </c>
      <c r="T17" s="5">
        <f t="shared" si="2"/>
        <v>37995.02000000002</v>
      </c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11">
      <c r="A18" s="21">
        <v>25.0</v>
      </c>
      <c r="B18" s="22" t="s">
        <v>24</v>
      </c>
      <c r="C18" s="17" t="s">
        <v>13</v>
      </c>
      <c r="D18" s="18"/>
      <c r="E18" s="18"/>
      <c r="F18" s="19">
        <v>184767.0</v>
      </c>
      <c r="G18" s="19">
        <v>0.0</v>
      </c>
      <c r="H18" s="19">
        <v>0.0</v>
      </c>
      <c r="I18" s="19">
        <v>-47051.630000000005</v>
      </c>
      <c r="J18" s="19">
        <v>137715.37</v>
      </c>
      <c r="K18" s="19">
        <v>0.0</v>
      </c>
      <c r="L18" s="19"/>
      <c r="M18" s="19">
        <v>137715.37</v>
      </c>
      <c r="N18" s="20"/>
      <c r="O18" s="5">
        <v>193335.29</v>
      </c>
      <c r="P18" s="5">
        <f t="shared" si="0"/>
        <v>-55619.92000000001</v>
      </c>
      <c r="Q18" s="5">
        <v>-37082.71</v>
      </c>
      <c r="R18" s="5">
        <f t="shared" si="1"/>
        <v>-9968.920000000006</v>
      </c>
      <c r="S18" s="5">
        <v>193335.29</v>
      </c>
      <c r="T18" s="5">
        <f t="shared" si="2"/>
        <v>-55619.92000000001</v>
      </c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ht="11">
      <c r="A19" s="21">
        <v>26.0</v>
      </c>
      <c r="B19" s="22" t="s">
        <v>17</v>
      </c>
      <c r="C19" s="17" t="s">
        <v>13</v>
      </c>
      <c r="D19" s="18"/>
      <c r="E19" s="18"/>
      <c r="F19" s="25">
        <v>892698.0</v>
      </c>
      <c r="G19" s="19">
        <v>0.0</v>
      </c>
      <c r="H19" s="19">
        <v>0.0</v>
      </c>
      <c r="I19" s="19"/>
      <c r="J19" s="19">
        <v>892698.0</v>
      </c>
      <c r="K19" s="19">
        <v>0.0</v>
      </c>
      <c r="L19" s="19">
        <v>-892698.0</v>
      </c>
      <c r="M19" s="19">
        <v>0.0</v>
      </c>
      <c r="N19" s="20"/>
      <c r="O19" s="5">
        <v>804546.0</v>
      </c>
      <c r="P19" s="5">
        <f t="shared" si="0"/>
        <v>88152.0</v>
      </c>
      <c r="R19" s="5">
        <f t="shared" si="1"/>
        <v>0.0</v>
      </c>
      <c r="S19" s="5">
        <v>0.0</v>
      </c>
      <c r="T19" s="5">
        <f t="shared" si="2"/>
        <v>0.0</v>
      </c>
      <c r="U19" s="5">
        <v>-804546.0</v>
      </c>
      <c r="V19" s="5">
        <f t="shared" si="3"/>
        <v>-88152.0</v>
      </c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ht="11">
      <c r="A20" s="21">
        <v>27.0</v>
      </c>
      <c r="B20" s="22" t="s">
        <v>25</v>
      </c>
      <c r="C20" s="17" t="s">
        <v>13</v>
      </c>
      <c r="D20" s="18"/>
      <c r="E20" s="18"/>
      <c r="F20" s="19">
        <v>0.0</v>
      </c>
      <c r="G20" s="19">
        <v>0.0</v>
      </c>
      <c r="H20" s="19">
        <v>633871.45</v>
      </c>
      <c r="I20" s="19"/>
      <c r="J20" s="19">
        <v>633871.45</v>
      </c>
      <c r="K20" s="19">
        <v>0.0</v>
      </c>
      <c r="L20" s="19"/>
      <c r="M20" s="19">
        <v>633871.45</v>
      </c>
      <c r="N20" s="20"/>
      <c r="O20" s="5">
        <v>415961.07</v>
      </c>
      <c r="P20" s="5">
        <f t="shared" si="0"/>
        <v>217910.37999999995</v>
      </c>
      <c r="R20" s="5">
        <f t="shared" si="1"/>
        <v>0.0</v>
      </c>
      <c r="S20" s="5">
        <v>646958.4099999999</v>
      </c>
      <c r="T20" s="5">
        <f t="shared" si="2"/>
        <v>-13086.959999999963</v>
      </c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ht="11">
      <c r="A21" s="21">
        <v>28.0</v>
      </c>
      <c r="B21" s="22" t="s">
        <v>26</v>
      </c>
      <c r="C21" s="17" t="s">
        <v>13</v>
      </c>
      <c r="D21" s="18"/>
      <c r="E21" s="18"/>
      <c r="F21" s="19">
        <v>36445.0</v>
      </c>
      <c r="G21" s="19">
        <v>457.13</v>
      </c>
      <c r="H21" s="19">
        <v>4012.3</v>
      </c>
      <c r="I21" s="19">
        <v>-457.13</v>
      </c>
      <c r="J21" s="19">
        <v>40457.3</v>
      </c>
      <c r="K21" s="19">
        <v>0.0</v>
      </c>
      <c r="L21" s="19"/>
      <c r="M21" s="19">
        <v>40457.3</v>
      </c>
      <c r="N21" s="20"/>
      <c r="O21" s="5">
        <v>35821.48</v>
      </c>
      <c r="P21" s="5">
        <f t="shared" si="0"/>
        <v>4635.82</v>
      </c>
      <c r="Q21" s="5">
        <v>-541.35</v>
      </c>
      <c r="R21" s="5">
        <f t="shared" si="1"/>
        <v>84.22000000000003</v>
      </c>
      <c r="S21" s="5">
        <v>35821.48</v>
      </c>
      <c r="T21" s="5">
        <f t="shared" si="2"/>
        <v>4635.82</v>
      </c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11">
      <c r="A22" s="26" t="s">
        <v>27</v>
      </c>
      <c r="B22" s="27" t="s">
        <v>28</v>
      </c>
      <c r="C22" s="17" t="s">
        <v>13</v>
      </c>
      <c r="D22" s="18"/>
      <c r="E22" s="18"/>
      <c r="F22" s="19">
        <v>-709825.6000000001</v>
      </c>
      <c r="G22" s="19">
        <v>36082.740000000005</v>
      </c>
      <c r="H22" s="19">
        <v>222474.41000000003</v>
      </c>
      <c r="I22" s="19">
        <v>0.0</v>
      </c>
      <c r="J22" s="19">
        <v>-451268.44999999925</v>
      </c>
      <c r="K22" s="19">
        <v>562225.1925251399</v>
      </c>
      <c r="L22" s="19">
        <v>-2.0</v>
      </c>
      <c r="M22" s="19">
        <v>110954.74252514029</v>
      </c>
      <c r="N22" s="20"/>
      <c r="O22" s="5">
        <v>-465634.51000000024</v>
      </c>
      <c r="P22" s="5">
        <f t="shared" si="0"/>
        <v>14366.060000000987</v>
      </c>
      <c r="Q22" s="5">
        <v>0.0</v>
      </c>
      <c r="R22" s="5">
        <f t="shared" si="1"/>
        <v>0.0</v>
      </c>
      <c r="S22" s="5">
        <v>-175999.41000000061</v>
      </c>
      <c r="T22" s="5">
        <f t="shared" si="2"/>
        <v>286954.1525251409</v>
      </c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ht="11">
      <c r="A23" s="15"/>
      <c r="B23" s="28" t="s">
        <v>29</v>
      </c>
      <c r="C23" s="17" t="s">
        <v>13</v>
      </c>
      <c r="D23" s="18"/>
      <c r="E23" s="18"/>
      <c r="F23" s="19"/>
      <c r="G23" s="19"/>
      <c r="H23" s="19"/>
      <c r="I23" s="19"/>
      <c r="J23" s="19"/>
      <c r="K23" s="19"/>
      <c r="L23" s="19"/>
      <c r="M23" s="19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11">
      <c r="A24" s="15">
        <v>31.0</v>
      </c>
      <c r="B24" s="16" t="s">
        <v>30</v>
      </c>
      <c r="C24" s="17" t="s">
        <v>13</v>
      </c>
      <c r="D24" s="18"/>
      <c r="E24" s="18"/>
      <c r="F24" s="19">
        <v>895200.0</v>
      </c>
      <c r="G24" s="19">
        <v>25936.84</v>
      </c>
      <c r="H24" s="19">
        <v>1079.07</v>
      </c>
      <c r="I24" s="19">
        <v>0.0</v>
      </c>
      <c r="J24" s="19">
        <v>922215.9099999999</v>
      </c>
      <c r="K24" s="19">
        <v>78750.3860357358</v>
      </c>
      <c r="L24" s="19">
        <v>0.0</v>
      </c>
      <c r="M24" s="19">
        <v>1000966.2960357358</v>
      </c>
      <c r="N24" s="20"/>
      <c r="O24" s="5">
        <v>702045.2</v>
      </c>
      <c r="P24" s="5">
        <f t="shared" si="0"/>
        <v>220170.70999999996</v>
      </c>
      <c r="Q24" s="5">
        <v>0.0</v>
      </c>
      <c r="R24" s="5">
        <f t="shared" si="1"/>
        <v>0.0</v>
      </c>
      <c r="S24" s="5">
        <v>790045.2</v>
      </c>
      <c r="T24" s="5">
        <f t="shared" si="2"/>
        <v>210921.0960357358</v>
      </c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ht="11">
      <c r="A25" s="21">
        <v>311.0</v>
      </c>
      <c r="B25" s="22" t="s">
        <v>31</v>
      </c>
      <c r="C25" s="17" t="s">
        <v>13</v>
      </c>
      <c r="D25" s="18"/>
      <c r="E25" s="18"/>
      <c r="F25" s="19">
        <v>895200.0</v>
      </c>
      <c r="G25" s="19">
        <v>25936.84</v>
      </c>
      <c r="H25" s="19">
        <v>1079.07</v>
      </c>
      <c r="I25" s="19"/>
      <c r="J25" s="19">
        <v>922215.9099999999</v>
      </c>
      <c r="K25" s="19">
        <v>78750.3860357358</v>
      </c>
      <c r="L25" s="19"/>
      <c r="M25" s="19">
        <v>1000966.2960357358</v>
      </c>
      <c r="N25" s="20"/>
      <c r="O25" s="5">
        <v>702045.2</v>
      </c>
      <c r="P25" s="5">
        <f t="shared" si="0"/>
        <v>220170.70999999996</v>
      </c>
      <c r="R25" s="5">
        <f t="shared" si="1"/>
        <v>0.0</v>
      </c>
      <c r="S25" s="5">
        <v>790045.2</v>
      </c>
      <c r="T25" s="5">
        <f t="shared" si="2"/>
        <v>210921.0960357358</v>
      </c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ht="11">
      <c r="A26" s="21">
        <v>312.0</v>
      </c>
      <c r="B26" s="22" t="s">
        <v>32</v>
      </c>
      <c r="C26" s="17" t="s">
        <v>13</v>
      </c>
      <c r="D26" s="18"/>
      <c r="E26" s="18"/>
      <c r="F26" s="19">
        <v>0.0</v>
      </c>
      <c r="G26" s="19">
        <v>0.0</v>
      </c>
      <c r="H26" s="19">
        <v>0.0</v>
      </c>
      <c r="I26" s="19"/>
      <c r="J26" s="19">
        <v>0.0</v>
      </c>
      <c r="K26" s="19">
        <v>0.0</v>
      </c>
      <c r="L26" s="19"/>
      <c r="M26" s="19">
        <v>0.0</v>
      </c>
      <c r="N26" s="20"/>
      <c r="O26" s="5">
        <v>0.0</v>
      </c>
      <c r="P26" s="5">
        <f t="shared" si="0"/>
        <v>0.0</v>
      </c>
      <c r="R26" s="5">
        <f t="shared" si="1"/>
        <v>0.0</v>
      </c>
      <c r="S26" s="5">
        <v>0.0</v>
      </c>
      <c r="T26" s="5">
        <f t="shared" si="2"/>
        <v>0.0</v>
      </c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ht="11">
      <c r="A27" s="21">
        <v>313.0</v>
      </c>
      <c r="B27" s="22" t="s">
        <v>33</v>
      </c>
      <c r="C27" s="17" t="s">
        <v>13</v>
      </c>
      <c r="D27" s="18"/>
      <c r="E27" s="18"/>
      <c r="F27" s="19">
        <v>0.0</v>
      </c>
      <c r="G27" s="19">
        <v>0.0</v>
      </c>
      <c r="H27" s="19">
        <v>0.0</v>
      </c>
      <c r="I27" s="19"/>
      <c r="J27" s="19">
        <v>0.0</v>
      </c>
      <c r="K27" s="19">
        <v>0.0</v>
      </c>
      <c r="L27" s="19"/>
      <c r="M27" s="19">
        <v>0.0</v>
      </c>
      <c r="N27" s="20"/>
      <c r="O27" s="5">
        <v>0.0</v>
      </c>
      <c r="P27" s="5">
        <f t="shared" si="0"/>
        <v>0.0</v>
      </c>
      <c r="R27" s="5">
        <f t="shared" si="1"/>
        <v>0.0</v>
      </c>
      <c r="S27" s="5">
        <v>0.0</v>
      </c>
      <c r="T27" s="5">
        <f t="shared" si="2"/>
        <v>0.0</v>
      </c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11">
      <c r="A28" s="21">
        <v>314.0</v>
      </c>
      <c r="B28" s="22" t="s">
        <v>34</v>
      </c>
      <c r="C28" s="17" t="s">
        <v>13</v>
      </c>
      <c r="D28" s="18"/>
      <c r="E28" s="18"/>
      <c r="F28" s="19">
        <v>0.0</v>
      </c>
      <c r="G28" s="19">
        <v>0.0</v>
      </c>
      <c r="H28" s="19">
        <v>0.0</v>
      </c>
      <c r="I28" s="19"/>
      <c r="J28" s="19">
        <v>0.0</v>
      </c>
      <c r="K28" s="19">
        <v>0.0</v>
      </c>
      <c r="L28" s="19"/>
      <c r="M28" s="19">
        <v>0.0</v>
      </c>
      <c r="N28" s="20"/>
      <c r="O28" s="5">
        <v>0.0</v>
      </c>
      <c r="P28" s="5">
        <f t="shared" si="0"/>
        <v>0.0</v>
      </c>
      <c r="R28" s="5">
        <f t="shared" si="1"/>
        <v>0.0</v>
      </c>
      <c r="S28" s="5">
        <v>0.0</v>
      </c>
      <c r="T28" s="5">
        <f t="shared" si="2"/>
        <v>0.0</v>
      </c>
      <c r="X28" s="20"/>
      <c r="Y28" s="20"/>
      <c r="Z28" s="20"/>
      <c r="AA28" s="20"/>
      <c r="AB28" s="20"/>
      <c r="AC28" s="20"/>
      <c r="AD28" s="20"/>
      <c r="AE28" s="20"/>
      <c r="AF28" s="20"/>
    </row>
    <row r="29" spans="1:33" s="33" customFormat="1" ht="11">
      <c r="A29" s="29" t="s">
        <v>35</v>
      </c>
      <c r="B29" s="30" t="s">
        <v>36</v>
      </c>
      <c r="C29" s="31" t="s">
        <v>13</v>
      </c>
      <c r="D29" s="32"/>
      <c r="E29" s="32"/>
      <c r="F29" s="19">
        <v>-1605025.6</v>
      </c>
      <c r="G29" s="19">
        <v>10145.900000000005</v>
      </c>
      <c r="H29" s="19">
        <v>221395.34000000003</v>
      </c>
      <c r="I29" s="19">
        <v>0.0</v>
      </c>
      <c r="J29" s="19">
        <v>-1373484.3599999992</v>
      </c>
      <c r="K29" s="19">
        <v>483474.80648940406</v>
      </c>
      <c r="L29" s="19">
        <v>-2.0</v>
      </c>
      <c r="M29" s="19">
        <v>-890011.5535105955</v>
      </c>
      <c r="N29" s="20"/>
      <c r="O29" s="5">
        <v>-1167679.7100000002</v>
      </c>
      <c r="P29" s="5">
        <f t="shared" si="0"/>
        <v>-205804.64999999898</v>
      </c>
      <c r="Q29" s="5">
        <v>0.0</v>
      </c>
      <c r="R29" s="5">
        <f t="shared" si="1"/>
        <v>0.0</v>
      </c>
      <c r="S29" s="5">
        <v>-966044.6100000006</v>
      </c>
      <c r="T29" s="5">
        <f t="shared" si="2"/>
        <v>76033.0564894051</v>
      </c>
      <c r="U29" s="5"/>
      <c r="V29" s="5"/>
      <c r="W29" s="5"/>
      <c r="X29" s="20"/>
      <c r="Y29" s="20"/>
      <c r="Z29" s="20"/>
      <c r="AA29" s="20"/>
      <c r="AB29" s="20"/>
      <c r="AC29" s="20"/>
      <c r="AD29" s="20"/>
      <c r="AE29" s="20"/>
      <c r="AF29" s="20"/>
      <c r="AG29" s="4"/>
    </row>
    <row r="30" spans="1:33" s="33" customFormat="1" ht="11">
      <c r="A30" s="34"/>
      <c r="B30" s="35" t="s">
        <v>37</v>
      </c>
      <c r="C30" s="31" t="s">
        <v>13</v>
      </c>
      <c r="D30" s="32"/>
      <c r="E30" s="32"/>
      <c r="F30" s="36">
        <v>-1605024.9</v>
      </c>
      <c r="G30" s="25">
        <v>10145.9</v>
      </c>
      <c r="H30" s="19">
        <v>221395.34000000003</v>
      </c>
      <c r="I30" s="36">
        <v>0.0</v>
      </c>
      <c r="J30" s="36">
        <v>-1373483.66</v>
      </c>
      <c r="K30" s="36">
        <v>483474.80648940406</v>
      </c>
      <c r="L30" s="19"/>
      <c r="M30" s="36">
        <v>-890010.8535105959</v>
      </c>
      <c r="N30" s="37"/>
      <c r="O30" s="5">
        <v>-1167679.4100000001</v>
      </c>
      <c r="P30" s="5">
        <f t="shared" si="0"/>
        <v>-205804.24999999977</v>
      </c>
      <c r="Q30" s="5">
        <v>0.0</v>
      </c>
      <c r="R30" s="5">
        <f t="shared" si="1"/>
        <v>0.0</v>
      </c>
      <c r="S30" s="5">
        <v>-966044.3099999998</v>
      </c>
      <c r="T30" s="5">
        <f t="shared" si="2"/>
        <v>76033.45648940396</v>
      </c>
      <c r="U30" s="5"/>
      <c r="V30" s="5"/>
      <c r="W30" s="5"/>
      <c r="X30" s="20"/>
      <c r="Y30" s="20"/>
      <c r="Z30" s="20"/>
      <c r="AA30" s="20"/>
      <c r="AB30" s="20"/>
      <c r="AC30" s="20"/>
      <c r="AD30" s="20"/>
      <c r="AE30" s="20"/>
      <c r="AF30" s="20"/>
      <c r="AG30" s="4"/>
    </row>
    <row r="31" spans="1:32" ht="11">
      <c r="A31" s="15">
        <v>32.0</v>
      </c>
      <c r="B31" s="16" t="s">
        <v>38</v>
      </c>
      <c r="C31" s="17" t="s">
        <v>13</v>
      </c>
      <c r="D31" s="18"/>
      <c r="E31" s="18"/>
      <c r="F31" s="19">
        <v>131155.5</v>
      </c>
      <c r="G31" s="19">
        <v>10170.5</v>
      </c>
      <c r="H31" s="19">
        <v>-5411.119999999997</v>
      </c>
      <c r="I31" s="19">
        <v>-107.8</v>
      </c>
      <c r="J31" s="19">
        <v>135807.08000000002</v>
      </c>
      <c r="K31" s="19">
        <v>501134.47648940404</v>
      </c>
      <c r="L31" s="19">
        <v>0.0</v>
      </c>
      <c r="M31" s="19">
        <v>636941.556489404</v>
      </c>
      <c r="N31" s="20"/>
      <c r="O31" s="5">
        <v>905347.1299999999</v>
      </c>
      <c r="P31" s="5">
        <f t="shared" si="0"/>
        <v>-769540.0499999998</v>
      </c>
      <c r="Q31" s="5">
        <v>-35.059999999999995</v>
      </c>
      <c r="R31" s="5">
        <f t="shared" si="1"/>
        <v>-72.74000000000001</v>
      </c>
      <c r="S31" s="5">
        <v>1107398.41</v>
      </c>
      <c r="T31" s="5">
        <f t="shared" si="2"/>
        <v>-470456.85351059586</v>
      </c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11">
      <c r="A32" s="21">
        <v>321.0</v>
      </c>
      <c r="B32" s="22" t="s">
        <v>39</v>
      </c>
      <c r="C32" s="17" t="s">
        <v>13</v>
      </c>
      <c r="D32" s="18"/>
      <c r="E32" s="18"/>
      <c r="F32" s="19">
        <v>131155.5</v>
      </c>
      <c r="G32" s="19">
        <v>10170.5</v>
      </c>
      <c r="H32" s="19">
        <v>-5411.119999999997</v>
      </c>
      <c r="I32" s="19">
        <v>-107.8</v>
      </c>
      <c r="J32" s="19">
        <v>135807.08000000002</v>
      </c>
      <c r="K32" s="19">
        <v>501134.47648940404</v>
      </c>
      <c r="L32" s="19"/>
      <c r="M32" s="19">
        <v>636941.556489404</v>
      </c>
      <c r="N32" s="20"/>
      <c r="O32" s="5">
        <v>905347.1299999999</v>
      </c>
      <c r="P32" s="5">
        <f t="shared" si="0"/>
        <v>-769540.0499999998</v>
      </c>
      <c r="Q32" s="5">
        <v>-35.059999999999995</v>
      </c>
      <c r="R32" s="5">
        <f t="shared" si="1"/>
        <v>-72.74000000000001</v>
      </c>
      <c r="S32" s="5">
        <v>1107398.41</v>
      </c>
      <c r="T32" s="5">
        <f t="shared" si="2"/>
        <v>-470456.85351059586</v>
      </c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ht="11">
      <c r="A33" s="21">
        <v>322.0</v>
      </c>
      <c r="B33" s="22" t="s">
        <v>40</v>
      </c>
      <c r="C33" s="17" t="s">
        <v>13</v>
      </c>
      <c r="D33" s="18"/>
      <c r="E33" s="18"/>
      <c r="F33" s="19">
        <v>0.0</v>
      </c>
      <c r="G33" s="19">
        <v>0.0</v>
      </c>
      <c r="H33" s="19">
        <v>0.0</v>
      </c>
      <c r="I33" s="19"/>
      <c r="J33" s="19">
        <v>0.0</v>
      </c>
      <c r="K33" s="19">
        <v>0.0</v>
      </c>
      <c r="L33" s="19"/>
      <c r="M33" s="19">
        <v>0.0</v>
      </c>
      <c r="N33" s="20"/>
      <c r="O33" s="5">
        <v>0.0</v>
      </c>
      <c r="P33" s="5">
        <f t="shared" si="0"/>
        <v>0.0</v>
      </c>
      <c r="R33" s="5">
        <f t="shared" si="1"/>
        <v>0.0</v>
      </c>
      <c r="S33" s="5">
        <v>0.0</v>
      </c>
      <c r="T33" s="5">
        <f t="shared" si="2"/>
        <v>0.0</v>
      </c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11">
      <c r="A34" s="15">
        <v>33.0</v>
      </c>
      <c r="B34" s="16" t="s">
        <v>41</v>
      </c>
      <c r="C34" s="17" t="s">
        <v>13</v>
      </c>
      <c r="D34" s="18"/>
      <c r="E34" s="18"/>
      <c r="F34" s="19">
        <v>1736180.4</v>
      </c>
      <c r="G34" s="19">
        <v>24.599999999999994</v>
      </c>
      <c r="H34" s="19">
        <v>-226806.46000000002</v>
      </c>
      <c r="I34" s="19">
        <v>-107.8</v>
      </c>
      <c r="J34" s="19">
        <v>1509290.74</v>
      </c>
      <c r="K34" s="19">
        <v>17659.67</v>
      </c>
      <c r="L34" s="19">
        <v>2.0</v>
      </c>
      <c r="M34" s="19">
        <v>1526952.41</v>
      </c>
      <c r="N34" s="20"/>
      <c r="O34" s="5">
        <v>2073026.54</v>
      </c>
      <c r="P34" s="5">
        <f t="shared" si="0"/>
        <v>-563735.8</v>
      </c>
      <c r="Q34" s="5">
        <v>-35.059999999999995</v>
      </c>
      <c r="R34" s="5">
        <f t="shared" si="1"/>
        <v>-72.74000000000001</v>
      </c>
      <c r="S34" s="5">
        <v>2073442.7199999997</v>
      </c>
      <c r="T34" s="5">
        <f t="shared" si="2"/>
        <v>-546490.3099999998</v>
      </c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ht="10.5" customHeight="1">
      <c r="A35" s="21">
        <v>331.0</v>
      </c>
      <c r="B35" s="22" t="s">
        <v>39</v>
      </c>
      <c r="C35" s="17" t="s">
        <v>13</v>
      </c>
      <c r="D35" s="18"/>
      <c r="E35" s="18"/>
      <c r="F35" s="19">
        <v>1404699.0</v>
      </c>
      <c r="G35" s="19">
        <v>107.8</v>
      </c>
      <c r="H35" s="19">
        <v>-226806.46000000002</v>
      </c>
      <c r="I35" s="19">
        <v>-107.8</v>
      </c>
      <c r="J35" s="19">
        <v>1177892.54</v>
      </c>
      <c r="K35" s="19">
        <v>17659.67</v>
      </c>
      <c r="L35" s="19">
        <v>2.0</v>
      </c>
      <c r="M35" s="19">
        <v>1195554.21</v>
      </c>
      <c r="N35" s="20"/>
      <c r="O35" s="5">
        <v>1472389.69</v>
      </c>
      <c r="P35" s="5">
        <f t="shared" si="0"/>
        <v>-294497.1499999999</v>
      </c>
      <c r="Q35" s="5">
        <v>-35.059999999999995</v>
      </c>
      <c r="R35" s="5">
        <f t="shared" si="1"/>
        <v>-72.74000000000001</v>
      </c>
      <c r="S35" s="5">
        <v>1472805.8699999999</v>
      </c>
      <c r="T35" s="5">
        <f t="shared" si="2"/>
        <v>-277251.6599999999</v>
      </c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11">
      <c r="A36" s="38">
        <v>332.0</v>
      </c>
      <c r="B36" s="39" t="s">
        <v>40</v>
      </c>
      <c r="C36" s="40"/>
      <c r="D36" s="41"/>
      <c r="E36" s="41"/>
      <c r="F36" s="42">
        <v>331481.4</v>
      </c>
      <c r="G36" s="42">
        <v>-83.2</v>
      </c>
      <c r="H36" s="43">
        <v>0.0</v>
      </c>
      <c r="I36" s="42"/>
      <c r="J36" s="42">
        <v>331398.2</v>
      </c>
      <c r="K36" s="42">
        <v>0.0</v>
      </c>
      <c r="L36" s="42"/>
      <c r="M36" s="42">
        <v>331398.2</v>
      </c>
      <c r="N36" s="20"/>
      <c r="O36" s="5">
        <v>600636.85</v>
      </c>
      <c r="P36" s="5">
        <f t="shared" si="0"/>
        <v>-269238.64999999997</v>
      </c>
      <c r="R36" s="5">
        <f t="shared" si="1"/>
        <v>0.0</v>
      </c>
      <c r="S36" s="5">
        <v>600636.85</v>
      </c>
      <c r="T36" s="5">
        <f t="shared" si="2"/>
        <v>-269238.64999999997</v>
      </c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ht="18" customHeight="1" hidden="1">
      <c r="A37" s="44" t="s">
        <v>42</v>
      </c>
      <c r="B37" s="22"/>
      <c r="C37" s="18"/>
      <c r="D37" s="18"/>
      <c r="E37" s="18"/>
      <c r="F37" s="37"/>
      <c r="G37" s="20"/>
      <c r="H37" s="37"/>
      <c r="I37" s="20"/>
      <c r="J37" s="20"/>
      <c r="K37" s="20"/>
      <c r="L37" s="20"/>
      <c r="M37" s="20"/>
      <c r="N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ht="11">
      <c r="A38" s="45"/>
      <c r="B38" s="22"/>
      <c r="C38" s="18"/>
      <c r="D38" s="18"/>
      <c r="E38" s="18"/>
      <c r="F38" s="37"/>
      <c r="G38" s="20"/>
      <c r="H38" s="37"/>
      <c r="I38" s="20"/>
      <c r="J38" s="20"/>
      <c r="K38" s="20"/>
      <c r="L38" s="20"/>
      <c r="M38" s="20"/>
      <c r="N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14" ht="11">
      <c r="A39" s="1" t="s">
        <v>43</v>
      </c>
      <c r="F39" s="46"/>
      <c r="G39" s="46"/>
      <c r="H39" s="46"/>
      <c r="I39" s="20"/>
      <c r="J39" s="46"/>
      <c r="K39" s="46"/>
      <c r="L39" s="20"/>
      <c r="M39" s="46"/>
      <c r="N39" s="20"/>
    </row>
    <row r="40" spans="1:7" ht="11">
      <c r="A40" s="47" t="s">
        <v>44</v>
      </c>
      <c r="C40" s="3">
        <v>892700.0</v>
      </c>
      <c r="F40" s="3"/>
      <c r="G40" s="3"/>
    </row>
    <row r="41" spans="1:9" ht="11">
      <c r="A41" s="47" t="s">
        <v>45</v>
      </c>
      <c r="C41" s="3">
        <v>37082.71</v>
      </c>
      <c r="I41" s="3"/>
    </row>
    <row r="42" spans="1:11" ht="11">
      <c r="A42" s="47" t="s">
        <v>46</v>
      </c>
      <c r="C42" s="3">
        <v>55196.0</v>
      </c>
      <c r="K42" s="48"/>
    </row>
    <row r="43" spans="1:14" ht="11">
      <c r="A43" s="47" t="s">
        <v>47</v>
      </c>
      <c r="C43" s="3">
        <v>428.03</v>
      </c>
      <c r="K43" s="3"/>
      <c r="N43" s="49"/>
    </row>
    <row r="44" spans="1:3" ht="11">
      <c r="A44" s="47" t="s">
        <v>48</v>
      </c>
      <c r="C44" s="3">
        <v>0.0</v>
      </c>
    </row>
    <row r="45" spans="2:13" ht="9.5" customHeight="1" hidden="1">
      <c r="B45" s="51" t="s">
        <v>49</v>
      </c>
      <c r="F45" s="3">
        <v>-1336995.6</v>
      </c>
      <c r="G45" s="3">
        <v>5733.349999999999</v>
      </c>
      <c r="H45" s="3">
        <v>163582.84000000014</v>
      </c>
      <c r="J45" s="3">
        <v>-1167679.4100000001</v>
      </c>
      <c r="K45" s="3">
        <v>-416.1800000000003</v>
      </c>
      <c r="M45" s="3"/>
    </row>
    <row r="46" spans="2:14" ht="9.5" customHeight="1" hidden="1">
      <c r="B46" s="52" t="s">
        <v>50</v>
      </c>
      <c r="F46" s="3">
        <v>-0.3000000002793968</v>
      </c>
      <c r="G46" s="3">
        <v>0.0</v>
      </c>
      <c r="H46" s="3">
        <v>0.0</v>
      </c>
      <c r="I46" s="3">
        <v>0.0</v>
      </c>
      <c r="J46" s="3">
        <v>-0.30000000004656613</v>
      </c>
      <c r="K46" s="3">
        <v>202051.2800000001</v>
      </c>
      <c r="L46" s="3">
        <v>0.0</v>
      </c>
      <c r="M46" s="3"/>
      <c r="N46" s="20"/>
    </row>
    <row r="47" spans="2:14" ht="9.5" customHeight="1" hidden="1">
      <c r="B47" s="51" t="s">
        <v>51</v>
      </c>
      <c r="F47" s="51" t="s">
        <v>52</v>
      </c>
      <c r="I47" s="3">
        <v>0.0</v>
      </c>
      <c r="L47" s="3">
        <v>0.0</v>
      </c>
      <c r="N47" s="20"/>
    </row>
    <row r="48" ht="9.5" customHeight="1" hidden="1"/>
    <row r="49" spans="1:33" s="54" customFormat="1" ht="9.5" customHeight="1" hidden="1">
      <c r="A49" s="53"/>
      <c r="B49" s="54" t="s">
        <v>53</v>
      </c>
      <c r="F49" s="55">
        <v>-168683.468566675</v>
      </c>
      <c r="G49" s="55">
        <v>1817.18</v>
      </c>
      <c r="H49" s="55">
        <v>45085.5</v>
      </c>
      <c r="I49" s="2"/>
      <c r="J49" s="55"/>
      <c r="K49" s="3">
        <v>21388.7</v>
      </c>
      <c r="L49" s="2"/>
      <c r="M49" s="55"/>
      <c r="N49" s="4"/>
      <c r="O49" s="5"/>
      <c r="P49" s="5"/>
      <c r="Q49" s="5"/>
      <c r="R49" s="5"/>
      <c r="S49" s="5"/>
      <c r="T49" s="5"/>
      <c r="U49" s="5"/>
      <c r="V49" s="5"/>
      <c r="W49" s="5"/>
      <c r="X49" s="56"/>
      <c r="Y49" s="56"/>
      <c r="Z49" s="56"/>
      <c r="AA49" s="56"/>
      <c r="AB49" s="56"/>
      <c r="AC49" s="56"/>
      <c r="AD49" s="56"/>
      <c r="AE49" s="56"/>
      <c r="AF49" s="56"/>
      <c r="AG49" s="56"/>
    </row>
    <row r="50" spans="9:23" ht="9.5" customHeight="1" hidden="1">
      <c r="I50" s="55"/>
      <c r="L50" s="55">
        <v>0.0</v>
      </c>
      <c r="N50" s="37"/>
      <c r="O50" s="57"/>
      <c r="P50" s="57"/>
      <c r="Q50" s="57"/>
      <c r="R50" s="57"/>
      <c r="S50" s="57"/>
      <c r="T50" s="57"/>
      <c r="U50" s="57"/>
      <c r="V50" s="57"/>
      <c r="W50" s="57"/>
    </row>
    <row r="51" ht="9.5" customHeight="1" hidden="1"/>
    <row r="52" spans="1:33" s="58" customFormat="1" ht="11">
      <c r="A52" s="53"/>
      <c r="B52" s="54"/>
      <c r="C52" s="54"/>
      <c r="D52" s="54"/>
      <c r="E52" s="54"/>
      <c r="F52" s="54"/>
      <c r="G52" s="54"/>
      <c r="H52" s="54"/>
      <c r="I52" s="2"/>
      <c r="J52" s="54"/>
      <c r="K52" s="54"/>
      <c r="L52" s="2"/>
      <c r="M52" s="54"/>
      <c r="N52" s="4"/>
      <c r="O52" s="5"/>
      <c r="P52" s="5"/>
      <c r="Q52" s="5"/>
      <c r="R52" s="5"/>
      <c r="S52" s="5"/>
      <c r="T52" s="5"/>
      <c r="U52" s="5"/>
      <c r="V52" s="5"/>
      <c r="W52" s="5"/>
      <c r="X52" s="4"/>
      <c r="Y52" s="4"/>
      <c r="Z52" s="4"/>
      <c r="AA52" s="4"/>
      <c r="AB52" s="4"/>
      <c r="AC52" s="4"/>
      <c r="AD52" s="4"/>
      <c r="AE52" s="4"/>
      <c r="AF52" s="4"/>
      <c r="AG52" s="5"/>
    </row>
    <row r="53" spans="1:33" s="58" customFormat="1" ht="11">
      <c r="A53" s="1" t="s">
        <v>85</v>
      </c>
      <c r="B53" s="54"/>
      <c r="C53" s="54"/>
      <c r="D53" s="54"/>
      <c r="E53" s="54"/>
      <c r="F53" s="54"/>
      <c r="G53" s="54"/>
      <c r="H53" s="54"/>
      <c r="I53" s="54"/>
      <c r="J53" s="54"/>
      <c r="K53" s="59"/>
      <c r="L53" s="54"/>
      <c r="M53" s="54"/>
      <c r="N53" s="56"/>
      <c r="O53" s="5"/>
      <c r="P53" s="5"/>
      <c r="Q53" s="5"/>
      <c r="R53" s="5"/>
      <c r="S53" s="5"/>
      <c r="T53" s="5"/>
      <c r="U53" s="5"/>
      <c r="V53" s="5"/>
      <c r="W53" s="5"/>
      <c r="X53" s="4"/>
      <c r="Y53" s="4"/>
      <c r="Z53" s="4"/>
      <c r="AA53" s="4"/>
      <c r="AB53" s="4"/>
      <c r="AC53" s="4"/>
      <c r="AD53" s="4"/>
      <c r="AE53" s="4"/>
      <c r="AF53" s="4"/>
      <c r="AG53" s="5"/>
    </row>
    <row r="54" spans="1:33" s="58" customFormat="1" ht="11">
      <c r="A54" s="47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60"/>
      <c r="O54" s="5"/>
      <c r="P54" s="5"/>
      <c r="Q54" s="5"/>
      <c r="R54" s="5"/>
      <c r="S54" s="5"/>
      <c r="T54" s="5"/>
      <c r="U54" s="5"/>
      <c r="V54" s="5"/>
      <c r="W54" s="5"/>
      <c r="X54" s="4"/>
      <c r="Y54" s="4"/>
      <c r="Z54" s="4"/>
      <c r="AA54" s="4"/>
      <c r="AB54" s="4"/>
      <c r="AC54" s="4"/>
      <c r="AD54" s="4"/>
      <c r="AE54" s="4"/>
      <c r="AF54" s="4"/>
      <c r="AG54" s="5"/>
    </row>
    <row r="55" spans="1:33" s="58" customFormat="1" ht="1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6"/>
      <c r="O55" s="5"/>
      <c r="P55" s="5"/>
      <c r="Q55" s="5"/>
      <c r="R55" s="5"/>
      <c r="S55" s="5"/>
      <c r="T55" s="5"/>
      <c r="U55" s="5"/>
      <c r="V55" s="5"/>
      <c r="W55" s="5"/>
      <c r="X55" s="4"/>
      <c r="Y55" s="4"/>
      <c r="Z55" s="4"/>
      <c r="AA55" s="4"/>
      <c r="AB55" s="4"/>
      <c r="AC55" s="4"/>
      <c r="AD55" s="4"/>
      <c r="AE55" s="4"/>
      <c r="AF55" s="4"/>
      <c r="AG55" s="5"/>
    </row>
    <row r="56" spans="1:33" s="58" customFormat="1" ht="1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6"/>
      <c r="O56" s="5"/>
      <c r="P56" s="5"/>
      <c r="Q56" s="5"/>
      <c r="R56" s="5"/>
      <c r="S56" s="5"/>
      <c r="T56" s="5"/>
      <c r="U56" s="5"/>
      <c r="V56" s="5"/>
      <c r="W56" s="5"/>
      <c r="X56" s="4"/>
      <c r="Y56" s="4"/>
      <c r="Z56" s="4"/>
      <c r="AA56" s="4"/>
      <c r="AB56" s="4"/>
      <c r="AC56" s="4"/>
      <c r="AD56" s="4"/>
      <c r="AE56" s="4"/>
      <c r="AF56" s="4"/>
      <c r="AG56" s="5"/>
    </row>
    <row r="57" spans="1:33" s="58" customFormat="1" ht="11">
      <c r="A57" s="61" t="s">
        <v>79</v>
      </c>
      <c r="B57" s="62"/>
      <c r="C57" s="54"/>
      <c r="D57" s="54"/>
      <c r="E57" s="54"/>
      <c r="F57" s="63">
        <v>1.9410568E7</v>
      </c>
      <c r="G57" s="54"/>
      <c r="H57" s="54"/>
      <c r="I57" s="54"/>
      <c r="J57" s="54"/>
      <c r="K57" s="54"/>
      <c r="L57" s="54"/>
      <c r="M57" s="54"/>
      <c r="N57" s="56"/>
      <c r="O57" s="5"/>
      <c r="P57" s="5"/>
      <c r="Q57" s="5"/>
      <c r="R57" s="5"/>
      <c r="S57" s="5"/>
      <c r="T57" s="5"/>
      <c r="U57" s="5"/>
      <c r="V57" s="5"/>
      <c r="W57" s="5"/>
      <c r="X57" s="4"/>
      <c r="Y57" s="4"/>
      <c r="Z57" s="4"/>
      <c r="AA57" s="4"/>
      <c r="AB57" s="4"/>
      <c r="AC57" s="4"/>
      <c r="AD57" s="4"/>
      <c r="AE57" s="4"/>
      <c r="AF57" s="4"/>
      <c r="AG57" s="5"/>
    </row>
    <row r="58" spans="1:33" s="58" customFormat="1" ht="12">
      <c r="A58" s="83" t="s">
        <v>71</v>
      </c>
      <c r="B58" s="62"/>
      <c r="C58" s="54"/>
      <c r="D58" s="54"/>
      <c r="E58" s="54"/>
      <c r="F58" s="86">
        <f>M8/F57</f>
        <v>0.2109643473596445</v>
      </c>
      <c r="G58" s="54"/>
      <c r="H58" s="85"/>
      <c r="I58" s="54"/>
      <c r="J58" s="54"/>
      <c r="K58" s="54"/>
      <c r="L58" s="54"/>
      <c r="M58" s="2"/>
      <c r="N58" s="56"/>
      <c r="O58" s="5"/>
      <c r="P58" s="5"/>
      <c r="Q58" s="5"/>
      <c r="R58" s="5"/>
      <c r="S58" s="5"/>
      <c r="T58" s="5"/>
      <c r="U58" s="5"/>
      <c r="V58" s="5"/>
      <c r="W58" s="5"/>
      <c r="X58" s="4"/>
      <c r="Y58" s="4"/>
      <c r="Z58" s="4"/>
      <c r="AA58" s="4"/>
      <c r="AB58" s="4"/>
      <c r="AC58" s="4"/>
      <c r="AD58" s="4"/>
      <c r="AE58" s="4"/>
      <c r="AF58" s="4"/>
      <c r="AG58" s="5"/>
    </row>
    <row r="59" spans="1:33" s="58" customFormat="1" ht="12">
      <c r="A59" s="83" t="s">
        <v>72</v>
      </c>
      <c r="B59" s="62"/>
      <c r="C59" s="54"/>
      <c r="D59" s="54"/>
      <c r="E59" s="54"/>
      <c r="F59" s="86">
        <f>M13/F57</f>
        <v>0.20524814459189755</v>
      </c>
      <c r="G59" s="54"/>
      <c r="H59" s="85"/>
      <c r="I59" s="54"/>
      <c r="J59" s="54"/>
      <c r="K59" s="54"/>
      <c r="L59" s="54"/>
      <c r="M59" s="2"/>
      <c r="N59" s="56"/>
      <c r="O59" s="5"/>
      <c r="P59" s="5"/>
      <c r="Q59" s="5"/>
      <c r="R59" s="5"/>
      <c r="S59" s="5"/>
      <c r="T59" s="5"/>
      <c r="U59" s="5"/>
      <c r="V59" s="5"/>
      <c r="W59" s="5"/>
      <c r="X59" s="4"/>
      <c r="Y59" s="4"/>
      <c r="Z59" s="4"/>
      <c r="AA59" s="4"/>
      <c r="AB59" s="4"/>
      <c r="AC59" s="4"/>
      <c r="AD59" s="4"/>
      <c r="AE59" s="4"/>
      <c r="AF59" s="4"/>
      <c r="AG59" s="5"/>
    </row>
    <row r="60" spans="1:33" s="58" customFormat="1" ht="12">
      <c r="A60" s="83" t="s">
        <v>73</v>
      </c>
      <c r="B60" s="54"/>
      <c r="C60" s="54"/>
      <c r="D60" s="54"/>
      <c r="E60" s="54"/>
      <c r="F60" s="86">
        <f>M22/F57</f>
        <v>0.005716202767746945</v>
      </c>
      <c r="G60" s="54"/>
      <c r="H60" s="85"/>
      <c r="I60" s="54"/>
      <c r="J60" s="54"/>
      <c r="K60" s="54"/>
      <c r="L60" s="54"/>
      <c r="M60" s="54"/>
      <c r="N60" s="56"/>
      <c r="O60" s="5"/>
      <c r="P60" s="5"/>
      <c r="Q60" s="5"/>
      <c r="R60" s="5"/>
      <c r="S60" s="5"/>
      <c r="T60" s="5"/>
      <c r="U60" s="5"/>
      <c r="V60" s="5"/>
      <c r="W60" s="5"/>
      <c r="X60" s="4"/>
      <c r="Y60" s="4"/>
      <c r="Z60" s="4"/>
      <c r="AA60" s="4"/>
      <c r="AB60" s="4"/>
      <c r="AC60" s="4"/>
      <c r="AD60" s="4"/>
      <c r="AE60" s="4"/>
      <c r="AF60" s="4"/>
      <c r="AG60" s="5"/>
    </row>
    <row r="61" spans="1:33" s="58" customFormat="1" ht="12">
      <c r="A61" s="83" t="s">
        <v>74</v>
      </c>
      <c r="B61" s="54"/>
      <c r="C61" s="54"/>
      <c r="D61" s="54"/>
      <c r="E61" s="54"/>
      <c r="F61" s="86">
        <f>M24/F57</f>
        <v>0.051568109497657964</v>
      </c>
      <c r="G61" s="54"/>
      <c r="H61" s="85"/>
      <c r="I61" s="54"/>
      <c r="J61" s="54"/>
      <c r="K61" s="54"/>
      <c r="L61" s="54"/>
      <c r="M61" s="54"/>
      <c r="N61" s="56"/>
      <c r="O61" s="5"/>
      <c r="P61" s="5"/>
      <c r="Q61" s="5"/>
      <c r="R61" s="5"/>
      <c r="S61" s="5"/>
      <c r="T61" s="5"/>
      <c r="U61" s="5"/>
      <c r="V61" s="5"/>
      <c r="W61" s="5"/>
      <c r="X61" s="4"/>
      <c r="Y61" s="4"/>
      <c r="Z61" s="4"/>
      <c r="AA61" s="4"/>
      <c r="AB61" s="4"/>
      <c r="AC61" s="4"/>
      <c r="AD61" s="4"/>
      <c r="AE61" s="4"/>
      <c r="AF61" s="4"/>
      <c r="AG61" s="5"/>
    </row>
    <row r="62" spans="1:33" s="58" customFormat="1" ht="12">
      <c r="A62" s="84" t="s">
        <v>75</v>
      </c>
      <c r="B62" s="54"/>
      <c r="C62" s="54"/>
      <c r="D62" s="54"/>
      <c r="E62" s="54"/>
      <c r="F62" s="87">
        <f>M29/F57</f>
        <v>-0.04585190672991102</v>
      </c>
      <c r="G62" s="54"/>
      <c r="H62" s="85"/>
      <c r="I62" s="54"/>
      <c r="J62" s="54"/>
      <c r="K62" s="54"/>
      <c r="L62" s="54"/>
      <c r="M62" s="54"/>
      <c r="N62" s="56"/>
      <c r="O62" s="5"/>
      <c r="P62" s="5"/>
      <c r="Q62" s="5"/>
      <c r="R62" s="5"/>
      <c r="S62" s="5"/>
      <c r="T62" s="5"/>
      <c r="U62" s="5"/>
      <c r="V62" s="5"/>
      <c r="W62" s="5"/>
      <c r="X62" s="4"/>
      <c r="Y62" s="4"/>
      <c r="Z62" s="4"/>
      <c r="AA62" s="4"/>
      <c r="AB62" s="4"/>
      <c r="AC62" s="4"/>
      <c r="AD62" s="4"/>
      <c r="AE62" s="4"/>
      <c r="AF62" s="4"/>
      <c r="AG62" s="5"/>
    </row>
    <row r="63" spans="1:33" s="58" customFormat="1" ht="12">
      <c r="A63" s="83"/>
      <c r="B63" s="54"/>
      <c r="C63" s="54"/>
      <c r="D63" s="54"/>
      <c r="E63" s="54"/>
      <c r="F63" s="85"/>
      <c r="G63" s="54"/>
      <c r="H63" s="85"/>
      <c r="I63" s="54"/>
      <c r="J63" s="54"/>
      <c r="K63" s="54"/>
      <c r="L63" s="54"/>
      <c r="M63" s="54"/>
      <c r="N63" s="56"/>
      <c r="O63" s="5"/>
      <c r="P63" s="5"/>
      <c r="Q63" s="5"/>
      <c r="R63" s="5"/>
      <c r="S63" s="5"/>
      <c r="T63" s="5"/>
      <c r="U63" s="5"/>
      <c r="V63" s="5"/>
      <c r="W63" s="5"/>
      <c r="X63" s="4"/>
      <c r="Y63" s="4"/>
      <c r="Z63" s="4"/>
      <c r="AA63" s="4"/>
      <c r="AB63" s="4"/>
      <c r="AC63" s="4"/>
      <c r="AD63" s="4"/>
      <c r="AE63" s="4"/>
      <c r="AF63" s="4"/>
      <c r="AG63" s="5"/>
    </row>
    <row r="64" spans="1:33" s="58" customFormat="1" ht="12">
      <c r="A64" s="83" t="s">
        <v>76</v>
      </c>
      <c r="B64" s="54"/>
      <c r="C64" s="54"/>
      <c r="D64" s="54"/>
      <c r="E64" s="54"/>
      <c r="F64" s="86">
        <f>M31/F57</f>
        <v>0.03281416373232376</v>
      </c>
      <c r="G64" s="54"/>
      <c r="H64" s="85"/>
      <c r="I64" s="54"/>
      <c r="J64" s="54"/>
      <c r="K64" s="54"/>
      <c r="L64" s="54"/>
      <c r="M64" s="54"/>
      <c r="N64" s="56"/>
      <c r="O64" s="5"/>
      <c r="P64" s="5"/>
      <c r="Q64" s="5"/>
      <c r="R64" s="5"/>
      <c r="S64" s="5"/>
      <c r="T64" s="5"/>
      <c r="U64" s="5"/>
      <c r="V64" s="5"/>
      <c r="W64" s="5"/>
      <c r="X64" s="4"/>
      <c r="Y64" s="4"/>
      <c r="Z64" s="4"/>
      <c r="AA64" s="4"/>
      <c r="AB64" s="4"/>
      <c r="AC64" s="4"/>
      <c r="AD64" s="4"/>
      <c r="AE64" s="4"/>
      <c r="AF64" s="4"/>
      <c r="AG64" s="5"/>
    </row>
    <row r="65" spans="1:33" s="58" customFormat="1" ht="12">
      <c r="A65" s="83" t="s">
        <v>77</v>
      </c>
      <c r="B65" s="2"/>
      <c r="C65" s="2"/>
      <c r="D65" s="2"/>
      <c r="E65" s="2"/>
      <c r="F65" s="86">
        <f>M34/F57</f>
        <v>0.07866603439940552</v>
      </c>
      <c r="G65" s="2"/>
      <c r="H65" s="85"/>
      <c r="I65" s="54"/>
      <c r="J65" s="2"/>
      <c r="K65" s="2"/>
      <c r="L65" s="54"/>
      <c r="M65" s="2"/>
      <c r="N65" s="56"/>
      <c r="O65" s="5"/>
      <c r="P65" s="5"/>
      <c r="Q65" s="5"/>
      <c r="R65" s="5"/>
      <c r="S65" s="5"/>
      <c r="T65" s="5"/>
      <c r="U65" s="5"/>
      <c r="V65" s="5"/>
      <c r="W65" s="5"/>
      <c r="X65" s="4"/>
      <c r="Y65" s="4"/>
      <c r="Z65" s="4"/>
      <c r="AA65" s="4"/>
      <c r="AB65" s="4"/>
      <c r="AC65" s="4"/>
      <c r="AD65" s="4"/>
      <c r="AE65" s="4"/>
      <c r="AF65" s="4"/>
      <c r="AG65" s="5"/>
    </row>
    <row r="66" spans="1:8" ht="12">
      <c r="A66" s="84" t="s">
        <v>78</v>
      </c>
      <c r="F66" s="87">
        <f>M30/F57</f>
        <v>-0.04585187066708176</v>
      </c>
      <c r="H66" s="85"/>
    </row>
  </sheetData>
  <mergeCells count="18">
    <mergeCell ref="AE5:AE6"/>
    <mergeCell ref="AF5:AF6"/>
    <mergeCell ref="Y4:AF4"/>
    <mergeCell ref="F5:J5"/>
    <mergeCell ref="K5:K6"/>
    <mergeCell ref="L5:L6"/>
    <mergeCell ref="M5:M6"/>
    <mergeCell ref="O5:T5"/>
    <mergeCell ref="V5:V6"/>
    <mergeCell ref="W5:W6"/>
    <mergeCell ref="Y5:AC5"/>
    <mergeCell ref="AD5:AD6"/>
    <mergeCell ref="O4:W4"/>
    <mergeCell ref="J1:M1"/>
    <mergeCell ref="A4:A6"/>
    <mergeCell ref="B4:C6"/>
    <mergeCell ref="D4:E6"/>
    <mergeCell ref="F4:M4"/>
  </mergeCells>
  <pageMargins left="0.2" right="0.188888888888889" top="0.959027777777778" bottom="0.75" header="0.3" footer="0.3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200-000000000000}">
  <dimension ref="A1:M56"/>
  <sheetViews>
    <sheetView showGridLines="0" zoomScale="85" zoomScaleNormal="85" workbookViewId="0" topLeftCell="A1">
      <pane xSplit="1" ySplit="5" topLeftCell="B39" activePane="bottomRight" state="frozen"/>
      <selection pane="topLeft" activeCell="A1" sqref="A1"/>
      <selection pane="bottomLeft" activeCell="A1" sqref="A1"/>
      <selection pane="topRight" activeCell="A1" sqref="A1"/>
      <selection pane="bottomRight" activeCell="I43" sqref="I43"/>
    </sheetView>
  </sheetViews>
  <sheetFormatPr defaultColWidth="9.165" defaultRowHeight="15"/>
  <cols>
    <col min="1" max="1" width="53" style="69" customWidth="1"/>
    <col min="2" max="9" width="12.875" style="69" customWidth="1"/>
    <col min="10" max="11" width="13" style="69" customWidth="1"/>
    <col min="12" max="16384" width="9.125" style="69"/>
  </cols>
  <sheetData>
    <row r="1" spans="1:1" ht="16">
      <c r="A1" s="68" t="s">
        <v>68</v>
      </c>
    </row>
    <row r="2" spans="1:1" ht="15">
      <c r="A2" s="70" t="s">
        <v>69</v>
      </c>
    </row>
    <row r="3" spans="1:1" ht="15">
      <c r="A3" s="69" t="s">
        <v>70</v>
      </c>
    </row>
    <row r="5" spans="2:11" ht="15">
      <c r="B5" s="71">
        <v>2012.0</v>
      </c>
      <c r="C5" s="71">
        <v>2013.0</v>
      </c>
      <c r="D5" s="71">
        <v>2014.0</v>
      </c>
      <c r="E5" s="71">
        <v>2015.0</v>
      </c>
      <c r="F5" s="71">
        <v>2016.0</v>
      </c>
      <c r="G5" s="71">
        <v>2017.0</v>
      </c>
      <c r="H5" s="71">
        <v>2018.0</v>
      </c>
      <c r="I5" s="71">
        <v>2019.0</v>
      </c>
      <c r="J5" s="71">
        <v>2020.0</v>
      </c>
      <c r="K5" s="71">
        <v>2021.0</v>
      </c>
    </row>
    <row r="6" spans="1:13" ht="15">
      <c r="A6" s="69" t="s">
        <v>71</v>
      </c>
      <c r="B6" s="72">
        <v>1935521.1300000001</v>
      </c>
      <c r="C6" s="72">
        <v>2135488.05</v>
      </c>
      <c r="D6" s="72">
        <v>2400130.8129058</v>
      </c>
      <c r="E6" s="72">
        <v>2596548.786709</v>
      </c>
      <c r="F6" s="72">
        <v>2784741.1</v>
      </c>
      <c r="G6" s="72">
        <v>3131582.69</v>
      </c>
      <c r="H6" s="72">
        <v>3585587.5399999996</v>
      </c>
      <c r="I6" s="72">
        <v>3958287.55</v>
      </c>
      <c r="J6" s="72">
        <v>3669514.8899999997</v>
      </c>
      <c r="K6" s="72">
        <v>4094937.81</v>
      </c>
      <c r="M6" s="69">
        <f>(J6-I6)/I6</f>
        <v>-0.07295393686090344</v>
      </c>
    </row>
    <row r="7" spans="1:13" ht="15">
      <c r="A7" s="69" t="s">
        <v>72</v>
      </c>
      <c r="B7" s="73">
        <v>1660050.99644146</v>
      </c>
      <c r="C7" s="73">
        <v>1785702.27682085</v>
      </c>
      <c r="D7" s="73">
        <v>1909492.2383374902</v>
      </c>
      <c r="E7" s="73">
        <v>2103919.3989317897</v>
      </c>
      <c r="F7" s="73">
        <v>2248384.9895445206</v>
      </c>
      <c r="G7" s="73">
        <v>2476023.23327716</v>
      </c>
      <c r="H7" s="73">
        <v>2831629.9567910903</v>
      </c>
      <c r="I7" s="73">
        <v>3111101.46488004</v>
      </c>
      <c r="J7" s="73">
        <v>3639691.3543663197</v>
      </c>
      <c r="K7" s="73">
        <v>3983983.0674748598</v>
      </c>
      <c r="M7" s="69">
        <f>(J7-I7)/I7</f>
        <v>0.1699044198504344</v>
      </c>
    </row>
    <row r="8" spans="1:11" ht="15">
      <c r="A8" s="69" t="s">
        <v>73</v>
      </c>
      <c r="B8" s="72">
        <f t="shared" si="0" ref="B8:K8">B6-B7</f>
        <v>275470.13355854014</v>
      </c>
      <c r="C8" s="72">
        <f t="shared" si="0"/>
        <v>349785.7731791497</v>
      </c>
      <c r="D8" s="72">
        <f t="shared" si="0"/>
        <v>490638.5745683098</v>
      </c>
      <c r="E8" s="72">
        <f t="shared" si="0"/>
        <v>492629.3877772102</v>
      </c>
      <c r="F8" s="72">
        <f t="shared" si="0"/>
        <v>536356.1104554795</v>
      </c>
      <c r="G8" s="72">
        <f t="shared" si="0"/>
        <v>655559.4567228397</v>
      </c>
      <c r="H8" s="72">
        <f t="shared" si="0"/>
        <v>753957.5832089093</v>
      </c>
      <c r="I8" s="72">
        <f t="shared" si="0"/>
        <v>847186.0851199599</v>
      </c>
      <c r="J8" s="72">
        <f t="shared" si="0"/>
        <v>29823.535633679945</v>
      </c>
      <c r="K8" s="72">
        <f t="shared" si="0"/>
        <v>110954.74252514029</v>
      </c>
    </row>
    <row r="9" spans="1:11" ht="15">
      <c r="A9" s="69" t="s">
        <v>74</v>
      </c>
      <c r="B9" s="73">
        <v>282113.9808094112</v>
      </c>
      <c r="C9" s="73">
        <v>315672.0323350032</v>
      </c>
      <c r="D9" s="73">
        <v>321190.23414247</v>
      </c>
      <c r="E9" s="73">
        <v>404684.098201</v>
      </c>
      <c r="F9" s="73">
        <v>570615.35</v>
      </c>
      <c r="G9" s="73">
        <v>652848.09</v>
      </c>
      <c r="H9" s="73">
        <v>909398.12080717</v>
      </c>
      <c r="I9" s="73">
        <v>1005463.3531059037</v>
      </c>
      <c r="J9" s="73">
        <v>780795.5860357358</v>
      </c>
      <c r="K9" s="73">
        <v>1000966.2960357358</v>
      </c>
    </row>
    <row r="10" spans="1:11" ht="15">
      <c r="A10" s="74" t="s">
        <v>75</v>
      </c>
      <c r="B10" s="75">
        <f t="shared" si="1" ref="B10:K10">B8-B9</f>
        <v>-6643.847250871069</v>
      </c>
      <c r="C10" s="75">
        <f t="shared" si="1"/>
        <v>34113.74084414652</v>
      </c>
      <c r="D10" s="75">
        <f t="shared" si="1"/>
        <v>169448.34042583982</v>
      </c>
      <c r="E10" s="75">
        <f t="shared" si="1"/>
        <v>87945.2895762102</v>
      </c>
      <c r="F10" s="75">
        <f t="shared" si="1"/>
        <v>-34259.239544520504</v>
      </c>
      <c r="G10" s="75">
        <f t="shared" si="1"/>
        <v>2711.366722839768</v>
      </c>
      <c r="H10" s="75">
        <f t="shared" si="1"/>
        <v>-155440.5375982608</v>
      </c>
      <c r="I10" s="75">
        <f t="shared" si="1"/>
        <v>-158277.26798594382</v>
      </c>
      <c r="J10" s="75">
        <f t="shared" si="1"/>
        <v>-750972.0504020558</v>
      </c>
      <c r="K10" s="75">
        <f t="shared" si="1"/>
        <v>-890011.5535105955</v>
      </c>
    </row>
    <row r="11" spans="2:11" ht="15"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5">
      <c r="A12" s="69" t="s">
        <v>76</v>
      </c>
      <c r="B12" s="76">
        <v>585273.6427491287</v>
      </c>
      <c r="C12" s="76">
        <v>264476.09084414685</v>
      </c>
      <c r="D12" s="76">
        <v>279095.81152583996</v>
      </c>
      <c r="E12" s="76">
        <v>212166.86870721</v>
      </c>
      <c r="F12" s="76">
        <v>67081.86599147998</v>
      </c>
      <c r="G12" s="76">
        <v>605907.93672284</v>
      </c>
      <c r="H12" s="76">
        <v>353029.2064687399</v>
      </c>
      <c r="I12" s="76">
        <v>284891.694649116</v>
      </c>
      <c r="J12" s="76">
        <v>1322661.2295979443</v>
      </c>
      <c r="K12" s="76">
        <v>636941.556489404</v>
      </c>
    </row>
    <row r="13" spans="1:11" ht="15">
      <c r="A13" s="69" t="s">
        <v>77</v>
      </c>
      <c r="B13" s="73">
        <v>591917.49</v>
      </c>
      <c r="C13" s="73">
        <v>230362.35</v>
      </c>
      <c r="D13" s="73">
        <v>109647.47110000001</v>
      </c>
      <c r="E13" s="73">
        <v>124221.579131</v>
      </c>
      <c r="F13" s="73">
        <v>101341.10553599996</v>
      </c>
      <c r="G13" s="73">
        <v>603195.5700000001</v>
      </c>
      <c r="H13" s="73">
        <v>508467.55406700005</v>
      </c>
      <c r="I13" s="73">
        <v>443168.96263505984</v>
      </c>
      <c r="J13" s="73">
        <v>2073632.98</v>
      </c>
      <c r="K13" s="73">
        <v>1526952.41</v>
      </c>
    </row>
    <row r="14" spans="1:11" ht="15">
      <c r="A14" s="74" t="s">
        <v>78</v>
      </c>
      <c r="B14" s="75">
        <f t="shared" si="2" ref="B14:K14">B12-B13</f>
        <v>-6643.847250871244</v>
      </c>
      <c r="C14" s="75">
        <f t="shared" si="2"/>
        <v>34113.74084414684</v>
      </c>
      <c r="D14" s="75">
        <f t="shared" si="2"/>
        <v>169448.34042583994</v>
      </c>
      <c r="E14" s="75">
        <f t="shared" si="2"/>
        <v>87945.28957621</v>
      </c>
      <c r="F14" s="75">
        <f t="shared" si="2"/>
        <v>-34259.23954451998</v>
      </c>
      <c r="G14" s="75">
        <f t="shared" si="2"/>
        <v>2712.3667228398845</v>
      </c>
      <c r="H14" s="75">
        <f t="shared" si="2"/>
        <v>-155438.34759826015</v>
      </c>
      <c r="I14" s="75">
        <f t="shared" si="2"/>
        <v>-158277.26798594382</v>
      </c>
      <c r="J14" s="75">
        <f t="shared" si="2"/>
        <v>-750971.7504020557</v>
      </c>
      <c r="K14" s="75">
        <f t="shared" si="2"/>
        <v>-890010.8535105959</v>
      </c>
    </row>
    <row r="17" spans="1:11" ht="15">
      <c r="A17" s="77" t="s">
        <v>79</v>
      </c>
      <c r="B17" s="78">
        <v>1.10605888305675E7</v>
      </c>
      <c r="C17" s="78">
        <v>1.20505919842606E7</v>
      </c>
      <c r="D17" s="78">
        <v>1.32068282516919E7</v>
      </c>
      <c r="E17" s="78">
        <v>1.39441574477647E7</v>
      </c>
      <c r="F17" s="78">
        <v>1.51323814701733E7</v>
      </c>
      <c r="G17" s="78">
        <v>1.65566510832259E7</v>
      </c>
      <c r="H17" s="78">
        <v>1.82651902581617E7</v>
      </c>
      <c r="I17" s="78">
        <v>1.9517863171682E7</v>
      </c>
      <c r="J17" s="78">
        <v>1.7951574E7</v>
      </c>
      <c r="K17" s="78">
        <v>1.9410568E7</v>
      </c>
    </row>
    <row r="19" s="88" customFormat="1" ht="15"/>
    <row r="21" spans="1:1" ht="16">
      <c r="A21" s="68" t="s">
        <v>68</v>
      </c>
    </row>
    <row r="22" spans="1:1" ht="15">
      <c r="A22" s="70" t="s">
        <v>69</v>
      </c>
    </row>
    <row r="23" spans="1:1" ht="15">
      <c r="A23" s="70" t="s">
        <v>80</v>
      </c>
    </row>
    <row r="25" spans="2:11" ht="15">
      <c r="B25" s="71">
        <v>2012.0</v>
      </c>
      <c r="C25" s="71">
        <v>2013.0</v>
      </c>
      <c r="D25" s="71">
        <v>2014.0</v>
      </c>
      <c r="E25" s="71">
        <v>2015.0</v>
      </c>
      <c r="F25" s="71">
        <v>2016.0</v>
      </c>
      <c r="G25" s="71">
        <v>2017.0</v>
      </c>
      <c r="H25" s="71">
        <v>2018.0</v>
      </c>
      <c r="I25" s="71">
        <v>2019.0</v>
      </c>
      <c r="J25" s="71">
        <v>2020.0</v>
      </c>
      <c r="K25" s="71">
        <v>2021.0</v>
      </c>
    </row>
    <row r="26" spans="1:11" ht="15">
      <c r="A26" s="69" t="s">
        <v>71</v>
      </c>
      <c r="B26" s="72">
        <f>(B6/B$17)*100</f>
        <v>17.499259394318265</v>
      </c>
      <c r="C26" s="72">
        <f t="shared" si="3" ref="C26:K26">(C6/C$17)*100</f>
        <v>17.72102194472423</v>
      </c>
      <c r="D26" s="72">
        <f t="shared" si="3"/>
        <v>18.173408233716707</v>
      </c>
      <c r="E26" s="72">
        <f t="shared" si="3"/>
        <v>18.62105183791679</v>
      </c>
      <c r="F26" s="72">
        <f t="shared" si="3"/>
        <v>18.402530398066343</v>
      </c>
      <c r="G26" s="72">
        <f t="shared" si="3"/>
        <v>18.914348525304803</v>
      </c>
      <c r="H26" s="72">
        <f t="shared" si="3"/>
        <v>19.630715526753406</v>
      </c>
      <c r="I26" s="72">
        <f t="shared" si="3"/>
        <v>20.28033250967239</v>
      </c>
      <c r="J26" s="72">
        <f t="shared" si="3"/>
        <v>20.44118744127952</v>
      </c>
      <c r="K26" s="72">
        <f t="shared" si="3"/>
        <v>21.09643473596445</v>
      </c>
    </row>
    <row r="27" spans="1:11" ht="15">
      <c r="A27" s="69" t="s">
        <v>72</v>
      </c>
      <c r="B27" s="73">
        <f t="shared" si="4" ref="B27:K34">(B7/B$17)*100</f>
        <v>15.008703622122491</v>
      </c>
      <c r="C27" s="73">
        <f t="shared" si="4"/>
        <v>14.818378044441086</v>
      </c>
      <c r="D27" s="73">
        <f t="shared" si="4"/>
        <v>14.458371093701993</v>
      </c>
      <c r="E27" s="73">
        <f t="shared" si="4"/>
        <v>15.088178735883792</v>
      </c>
      <c r="F27" s="73">
        <f t="shared" si="4"/>
        <v>14.858104086103054</v>
      </c>
      <c r="G27" s="73">
        <f t="shared" si="4"/>
        <v>14.95485542837647</v>
      </c>
      <c r="H27" s="73">
        <f t="shared" si="4"/>
        <v>15.502876875458727</v>
      </c>
      <c r="I27" s="73">
        <f t="shared" si="4"/>
        <v>15.939764704334348</v>
      </c>
      <c r="J27" s="73">
        <f t="shared" si="4"/>
        <v>20.27505417834848</v>
      </c>
      <c r="K27" s="73">
        <f t="shared" si="4"/>
        <v>20.524814459189756</v>
      </c>
    </row>
    <row r="28" spans="1:11" ht="15">
      <c r="A28" s="69" t="s">
        <v>73</v>
      </c>
      <c r="B28" s="72">
        <f t="shared" si="4"/>
        <v>2.490555772195776</v>
      </c>
      <c r="C28" s="72">
        <f t="shared" si="4"/>
        <v>2.9026439002831435</v>
      </c>
      <c r="D28" s="72">
        <f t="shared" si="4"/>
        <v>3.7150371400147124</v>
      </c>
      <c r="E28" s="72">
        <f t="shared" si="4"/>
        <v>3.532873102032999</v>
      </c>
      <c r="F28" s="72">
        <f t="shared" si="4"/>
        <v>3.544426311963288</v>
      </c>
      <c r="G28" s="72">
        <f t="shared" si="4"/>
        <v>3.959493096928334</v>
      </c>
      <c r="H28" s="72">
        <f t="shared" si="4"/>
        <v>4.12783865129468</v>
      </c>
      <c r="I28" s="72">
        <f t="shared" si="4"/>
        <v>4.340567805338045</v>
      </c>
      <c r="J28" s="72">
        <f t="shared" si="4"/>
        <v>0.1661332629310385</v>
      </c>
      <c r="K28" s="72">
        <f t="shared" si="4"/>
        <v>0.5716202767746945</v>
      </c>
    </row>
    <row r="29" spans="1:11" ht="15">
      <c r="A29" s="69" t="s">
        <v>74</v>
      </c>
      <c r="B29" s="73">
        <f t="shared" si="4"/>
        <v>2.550623525844749</v>
      </c>
      <c r="C29" s="73">
        <f t="shared" si="4"/>
        <v>2.619556223854443</v>
      </c>
      <c r="D29" s="73">
        <f t="shared" si="4"/>
        <v>2.432001295249092</v>
      </c>
      <c r="E29" s="73">
        <f t="shared" si="4"/>
        <v>2.902176769854764</v>
      </c>
      <c r="F29" s="73">
        <f t="shared" si="4"/>
        <v>3.770823192137418</v>
      </c>
      <c r="G29" s="73">
        <f t="shared" si="4"/>
        <v>3.9431167977044725</v>
      </c>
      <c r="H29" s="73">
        <f t="shared" si="4"/>
        <v>4.9788592834438745</v>
      </c>
      <c r="I29" s="73">
        <f t="shared" si="4"/>
        <v>5.151503237120273</v>
      </c>
      <c r="J29" s="73">
        <f t="shared" si="4"/>
        <v>4.34945473881976</v>
      </c>
      <c r="K29" s="73">
        <f t="shared" si="4"/>
        <v>5.156810949765797</v>
      </c>
    </row>
    <row r="30" spans="1:11" ht="15">
      <c r="A30" s="74" t="s">
        <v>75</v>
      </c>
      <c r="B30" s="75">
        <f t="shared" si="4"/>
        <v>-0.06006775364897264</v>
      </c>
      <c r="C30" s="75">
        <f t="shared" si="4"/>
        <v>0.28308767642870014</v>
      </c>
      <c r="D30" s="75">
        <f t="shared" si="4"/>
        <v>1.2830358447656207</v>
      </c>
      <c r="E30" s="75">
        <f t="shared" si="4"/>
        <v>0.6306963321782354</v>
      </c>
      <c r="F30" s="75">
        <f t="shared" si="4"/>
        <v>-0.22639688017413004</v>
      </c>
      <c r="G30" s="75">
        <f t="shared" si="4"/>
        <v>0.01637629922386143</v>
      </c>
      <c r="H30" s="75">
        <f t="shared" si="4"/>
        <v>-0.8510206321491945</v>
      </c>
      <c r="I30" s="75">
        <f t="shared" si="4"/>
        <v>-0.8109354317822276</v>
      </c>
      <c r="J30" s="75">
        <f t="shared" si="4"/>
        <v>-4.183321475888721</v>
      </c>
      <c r="K30" s="75">
        <f t="shared" si="4"/>
        <v>-4.585190672991102</v>
      </c>
    </row>
    <row r="31" spans="2:11" ht="15"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15">
      <c r="A32" s="69" t="s">
        <v>76</v>
      </c>
      <c r="B32" s="76">
        <f t="shared" si="4"/>
        <v>5.291523369277071</v>
      </c>
      <c r="C32" s="76">
        <f t="shared" si="4"/>
        <v>2.1947145102048244</v>
      </c>
      <c r="D32" s="76">
        <f t="shared" si="4"/>
        <v>2.1132690317986498</v>
      </c>
      <c r="E32" s="76">
        <f t="shared" si="4"/>
        <v>1.521546708734425</v>
      </c>
      <c r="F32" s="76">
        <f t="shared" si="4"/>
        <v>0.4433001251237407</v>
      </c>
      <c r="G32" s="76">
        <f t="shared" si="4"/>
        <v>3.6596044313376006</v>
      </c>
      <c r="H32" s="76">
        <f t="shared" si="4"/>
        <v>1.9327978601864864</v>
      </c>
      <c r="I32" s="76">
        <f t="shared" si="4"/>
        <v>1.4596459261096704</v>
      </c>
      <c r="J32" s="76">
        <f t="shared" si="4"/>
        <v>7.367940157213759</v>
      </c>
      <c r="K32" s="76">
        <f t="shared" si="4"/>
        <v>3.281416373232376</v>
      </c>
    </row>
    <row r="33" spans="1:11" ht="15">
      <c r="A33" s="69" t="s">
        <v>77</v>
      </c>
      <c r="B33" s="73">
        <f t="shared" si="4"/>
        <v>5.351591122926045</v>
      </c>
      <c r="C33" s="73">
        <f t="shared" si="4"/>
        <v>1.9116268337761213</v>
      </c>
      <c r="D33" s="73">
        <f t="shared" si="4"/>
        <v>0.8302331870330282</v>
      </c>
      <c r="E33" s="73">
        <f t="shared" si="4"/>
        <v>0.890850376556191</v>
      </c>
      <c r="F33" s="73">
        <f t="shared" si="4"/>
        <v>0.6696970052978672</v>
      </c>
      <c r="G33" s="73">
        <f t="shared" si="4"/>
        <v>3.6432220922449576</v>
      </c>
      <c r="H33" s="73">
        <f t="shared" si="4"/>
        <v>2.7838065023154854</v>
      </c>
      <c r="I33" s="73">
        <f t="shared" si="4"/>
        <v>2.270581357891898</v>
      </c>
      <c r="J33" s="73">
        <f t="shared" si="4"/>
        <v>11.551259961939827</v>
      </c>
      <c r="K33" s="73">
        <f t="shared" si="4"/>
        <v>7.866603439940552</v>
      </c>
    </row>
    <row r="34" spans="1:11" ht="15">
      <c r="A34" s="74" t="s">
        <v>78</v>
      </c>
      <c r="B34" s="75">
        <f t="shared" si="4"/>
        <v>-0.060067753648974216</v>
      </c>
      <c r="C34" s="75">
        <f t="shared" si="4"/>
        <v>0.2830876764287028</v>
      </c>
      <c r="D34" s="75">
        <f t="shared" si="4"/>
        <v>1.2830358447656216</v>
      </c>
      <c r="E34" s="75">
        <f t="shared" si="4"/>
        <v>0.630696332178234</v>
      </c>
      <c r="F34" s="75">
        <f t="shared" si="4"/>
        <v>-0.22639688017412657</v>
      </c>
      <c r="G34" s="75">
        <f t="shared" si="4"/>
        <v>0.016382339092643406</v>
      </c>
      <c r="H34" s="75">
        <f t="shared" si="4"/>
        <v>-0.8510086421289993</v>
      </c>
      <c r="I34" s="75">
        <f t="shared" si="4"/>
        <v>-0.8109354317822276</v>
      </c>
      <c r="J34" s="75">
        <f t="shared" si="4"/>
        <v>-4.183319804726068</v>
      </c>
      <c r="K34" s="75">
        <f t="shared" si="4"/>
        <v>-4.585187066708176</v>
      </c>
    </row>
    <row r="37" spans="1:11" ht="15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1:1" ht="15">
      <c r="A38" s="74" t="s">
        <v>81</v>
      </c>
    </row>
    <row r="39" spans="2:11" ht="15">
      <c r="B39" s="71">
        <v>2016.0</v>
      </c>
      <c r="C39" s="71">
        <v>2017.0</v>
      </c>
      <c r="D39" s="71">
        <v>2018.0</v>
      </c>
      <c r="E39" s="71">
        <v>2019.0</v>
      </c>
      <c r="F39" s="71">
        <v>2020.0</v>
      </c>
      <c r="G39" s="71">
        <v>2021.0</v>
      </c>
      <c r="H39" s="71"/>
      <c r="I39" s="71"/>
      <c r="J39" s="71"/>
      <c r="K39" s="71"/>
    </row>
    <row r="40" spans="1:11" ht="15">
      <c r="A40" s="70" t="s">
        <v>88</v>
      </c>
      <c r="B40" s="89">
        <v>536356.1104554795</v>
      </c>
      <c r="C40" s="89">
        <v>655559.4567228397</v>
      </c>
      <c r="D40" s="89">
        <v>753957.5832089093</v>
      </c>
      <c r="E40" s="89">
        <v>847186.0851199599</v>
      </c>
      <c r="F40" s="89">
        <v>29823.535633679945</v>
      </c>
      <c r="G40" s="89">
        <v>110954.74252514029</v>
      </c>
      <c r="H40" s="72"/>
      <c r="I40" s="72"/>
      <c r="J40" s="72"/>
      <c r="K40" s="72"/>
    </row>
    <row r="41" spans="1:11" ht="15">
      <c r="A41" s="70" t="s">
        <v>83</v>
      </c>
      <c r="B41" s="81">
        <f>F8/F17</f>
        <v>0.035444263119632884</v>
      </c>
      <c r="C41" s="81">
        <f t="shared" si="5" ref="C41:G41">G8/G17</f>
        <v>0.03959493096928334</v>
      </c>
      <c r="D41" s="81">
        <f t="shared" si="5"/>
        <v>0.0412783865129468</v>
      </c>
      <c r="E41" s="81">
        <f t="shared" si="5"/>
        <v>0.04340567805338045</v>
      </c>
      <c r="F41" s="81">
        <f t="shared" si="5"/>
        <v>0.001661332629310385</v>
      </c>
      <c r="G41" s="81">
        <f t="shared" si="5"/>
        <v>0.005716202767746945</v>
      </c>
      <c r="H41" s="72"/>
      <c r="I41" s="72"/>
      <c r="J41" s="72"/>
      <c r="K41" s="72"/>
    </row>
    <row r="42" spans="2:7" ht="15">
      <c r="B42" s="72"/>
      <c r="C42" s="72"/>
      <c r="D42" s="72"/>
      <c r="E42" s="72"/>
      <c r="F42" s="72"/>
      <c r="G42" s="72"/>
    </row>
    <row r="43" spans="2:2" ht="15">
      <c r="B43" s="82"/>
    </row>
    <row r="44" spans="1:1" ht="15">
      <c r="A44" s="74" t="s">
        <v>84</v>
      </c>
    </row>
    <row r="45" spans="2:7" ht="15">
      <c r="B45" s="71">
        <v>2016.0</v>
      </c>
      <c r="C45" s="71">
        <v>2017.0</v>
      </c>
      <c r="D45" s="71">
        <v>2018.0</v>
      </c>
      <c r="E45" s="71">
        <v>2019.0</v>
      </c>
      <c r="F45" s="71">
        <v>2020.0</v>
      </c>
      <c r="G45" s="71">
        <v>2021.0</v>
      </c>
    </row>
    <row r="46" spans="1:7" ht="15">
      <c r="A46" s="70" t="s">
        <v>88</v>
      </c>
      <c r="B46" s="89">
        <v>-34259.239544520504</v>
      </c>
      <c r="C46" s="89">
        <v>2711.366722839768</v>
      </c>
      <c r="D46" s="89">
        <v>-155440.5375982608</v>
      </c>
      <c r="E46" s="89">
        <v>-158277.26798594382</v>
      </c>
      <c r="F46" s="89">
        <v>-750972.0504020558</v>
      </c>
      <c r="G46" s="89">
        <v>-890011.5535105955</v>
      </c>
    </row>
    <row r="47" spans="1:7" ht="15">
      <c r="A47" s="70" t="s">
        <v>83</v>
      </c>
      <c r="B47" s="81">
        <f t="shared" si="6" ref="B47:G47">F10/F17</f>
        <v>-0.0022639688017413004</v>
      </c>
      <c r="C47" s="81">
        <f t="shared" si="6"/>
        <v>1.637629922386143E-4</v>
      </c>
      <c r="D47" s="81">
        <f t="shared" si="6"/>
        <v>-0.008510206321491945</v>
      </c>
      <c r="E47" s="81">
        <f t="shared" si="6"/>
        <v>-0.008109354317822276</v>
      </c>
      <c r="F47" s="81">
        <f t="shared" si="6"/>
        <v>-0.041833214758887204</v>
      </c>
      <c r="G47" s="81">
        <f t="shared" si="6"/>
        <v>-0.04585190672991102</v>
      </c>
    </row>
    <row r="48" spans="2:7" ht="15">
      <c r="B48" s="72"/>
      <c r="C48" s="72"/>
      <c r="D48" s="72"/>
      <c r="E48" s="72"/>
      <c r="F48" s="72"/>
      <c r="G48" s="72"/>
    </row>
    <row r="49" spans="2:7" ht="15">
      <c r="B49" s="82"/>
      <c r="C49" s="82"/>
      <c r="D49" s="82"/>
      <c r="E49" s="82"/>
      <c r="F49" s="82"/>
      <c r="G49" s="82"/>
    </row>
    <row r="51" spans="2:9" ht="15">
      <c r="B51" s="79"/>
      <c r="C51" s="79"/>
      <c r="D51" s="79"/>
      <c r="E51" s="79"/>
      <c r="F51" s="79"/>
      <c r="G51" s="79"/>
      <c r="H51" s="79"/>
      <c r="I51" s="79"/>
    </row>
    <row r="53" spans="2:11" ht="15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3" ht="15">
      <c r="B54" s="80"/>
      <c r="C54" s="77"/>
    </row>
    <row r="56" spans="1:11" ht="15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</row>
  </sheetData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300-000000000000}">
  <dimension ref="A1:K55"/>
  <sheetViews>
    <sheetView showGridLines="0" workbookViewId="0" topLeftCell="A1">
      <pane xSplit="1" ySplit="5" topLeftCell="B51" activePane="bottomRight" state="frozen"/>
      <selection pane="topLeft" activeCell="A1" sqref="A1"/>
      <selection pane="bottomLeft" activeCell="A1" sqref="A1"/>
      <selection pane="topRight" activeCell="A1" sqref="A1"/>
      <selection pane="bottomRight" activeCell="X67" sqref="X67"/>
    </sheetView>
  </sheetViews>
  <sheetFormatPr defaultColWidth="9.165" defaultRowHeight="15"/>
  <cols>
    <col min="1" max="1" width="53" style="69" customWidth="1"/>
    <col min="2" max="9" width="12.875" style="69" customWidth="1"/>
    <col min="10" max="11" width="13" style="69" customWidth="1"/>
    <col min="12" max="16384" width="9.125" style="69"/>
  </cols>
  <sheetData>
    <row r="1" spans="1:1" ht="16">
      <c r="A1" s="68" t="s">
        <v>68</v>
      </c>
    </row>
    <row r="2" spans="1:1" ht="15">
      <c r="A2" s="70" t="s">
        <v>69</v>
      </c>
    </row>
    <row r="3" spans="1:1" ht="15">
      <c r="A3" s="69" t="s">
        <v>70</v>
      </c>
    </row>
    <row r="5" spans="2:11" ht="15">
      <c r="B5" s="71">
        <v>2012.0</v>
      </c>
      <c r="C5" s="71">
        <v>2013.0</v>
      </c>
      <c r="D5" s="71">
        <v>2014.0</v>
      </c>
      <c r="E5" s="71">
        <v>2015.0</v>
      </c>
      <c r="F5" s="71">
        <v>2016.0</v>
      </c>
      <c r="G5" s="71">
        <v>2017.0</v>
      </c>
      <c r="H5" s="71">
        <v>2018.0</v>
      </c>
      <c r="I5" s="71">
        <v>2019.0</v>
      </c>
      <c r="J5" s="71">
        <v>2020.0</v>
      </c>
      <c r="K5" s="71">
        <v>2021.0</v>
      </c>
    </row>
    <row r="6" spans="1:11" ht="15">
      <c r="A6" s="69" t="s">
        <v>71</v>
      </c>
      <c r="B6" s="72">
        <v>1935521.1300000001</v>
      </c>
      <c r="C6" s="72">
        <v>2135488.05</v>
      </c>
      <c r="D6" s="72">
        <v>2400130.8129058</v>
      </c>
      <c r="E6" s="72">
        <v>2596548.786709</v>
      </c>
      <c r="F6" s="72">
        <v>2784741.1</v>
      </c>
      <c r="G6" s="72">
        <v>3131582.69</v>
      </c>
      <c r="H6" s="72">
        <v>3585587.5399999996</v>
      </c>
      <c r="I6" s="72">
        <v>3958287.55</v>
      </c>
      <c r="J6" s="72">
        <v>3669514.8899999997</v>
      </c>
      <c r="K6" s="72">
        <v>4094937.81</v>
      </c>
    </row>
    <row r="7" spans="1:11" ht="15">
      <c r="A7" s="69" t="s">
        <v>72</v>
      </c>
      <c r="B7" s="73">
        <v>1660050.99644146</v>
      </c>
      <c r="C7" s="73">
        <v>1785702.27682085</v>
      </c>
      <c r="D7" s="73">
        <v>1909492.2383374902</v>
      </c>
      <c r="E7" s="73">
        <v>2103919.3989317897</v>
      </c>
      <c r="F7" s="73">
        <v>2248384.9895445206</v>
      </c>
      <c r="G7" s="73">
        <v>2476023.23327716</v>
      </c>
      <c r="H7" s="73">
        <v>2831629.9567910903</v>
      </c>
      <c r="I7" s="73">
        <v>3111101.46488004</v>
      </c>
      <c r="J7" s="73">
        <v>3639691.3543663197</v>
      </c>
      <c r="K7" s="73">
        <v>3983983.0674748598</v>
      </c>
    </row>
    <row r="8" spans="1:11" ht="15">
      <c r="A8" s="69" t="s">
        <v>73</v>
      </c>
      <c r="B8" s="72">
        <f t="shared" si="0" ref="B8:K8">B6-B7</f>
        <v>275470.13355854014</v>
      </c>
      <c r="C8" s="72">
        <f t="shared" si="0"/>
        <v>349785.7731791497</v>
      </c>
      <c r="D8" s="72">
        <f t="shared" si="0"/>
        <v>490638.5745683098</v>
      </c>
      <c r="E8" s="72">
        <f t="shared" si="0"/>
        <v>492629.3877772102</v>
      </c>
      <c r="F8" s="72">
        <f t="shared" si="0"/>
        <v>536356.1104554795</v>
      </c>
      <c r="G8" s="72">
        <f t="shared" si="0"/>
        <v>655559.4567228397</v>
      </c>
      <c r="H8" s="72">
        <f t="shared" si="0"/>
        <v>753957.5832089093</v>
      </c>
      <c r="I8" s="72">
        <f t="shared" si="0"/>
        <v>847186.0851199599</v>
      </c>
      <c r="J8" s="72">
        <f t="shared" si="0"/>
        <v>29823.535633679945</v>
      </c>
      <c r="K8" s="72">
        <f t="shared" si="0"/>
        <v>110954.74252514029</v>
      </c>
    </row>
    <row r="9" spans="1:11" ht="15">
      <c r="A9" s="69" t="s">
        <v>74</v>
      </c>
      <c r="B9" s="73">
        <v>282113.9808094112</v>
      </c>
      <c r="C9" s="73">
        <v>315672.0323350032</v>
      </c>
      <c r="D9" s="73">
        <v>321190.23414247</v>
      </c>
      <c r="E9" s="73">
        <v>404684.098201</v>
      </c>
      <c r="F9" s="73">
        <v>570615.35</v>
      </c>
      <c r="G9" s="73">
        <v>652848.09</v>
      </c>
      <c r="H9" s="73">
        <v>909398.12080717</v>
      </c>
      <c r="I9" s="73">
        <v>1005463.3531059037</v>
      </c>
      <c r="J9" s="73">
        <v>780795.5860357358</v>
      </c>
      <c r="K9" s="73">
        <v>1000966.2960357358</v>
      </c>
    </row>
    <row r="10" spans="1:11" ht="15">
      <c r="A10" s="74" t="s">
        <v>75</v>
      </c>
      <c r="B10" s="75">
        <f t="shared" si="1" ref="B10:K10">B8-B9</f>
        <v>-6643.847250871069</v>
      </c>
      <c r="C10" s="75">
        <f t="shared" si="1"/>
        <v>34113.74084414652</v>
      </c>
      <c r="D10" s="75">
        <f t="shared" si="1"/>
        <v>169448.34042583982</v>
      </c>
      <c r="E10" s="75">
        <f t="shared" si="1"/>
        <v>87945.2895762102</v>
      </c>
      <c r="F10" s="75">
        <f t="shared" si="1"/>
        <v>-34259.239544520504</v>
      </c>
      <c r="G10" s="75">
        <f t="shared" si="1"/>
        <v>2711.366722839768</v>
      </c>
      <c r="H10" s="75">
        <f t="shared" si="1"/>
        <v>-155440.5375982608</v>
      </c>
      <c r="I10" s="75">
        <f t="shared" si="1"/>
        <v>-158277.26798594382</v>
      </c>
      <c r="J10" s="75">
        <f t="shared" si="1"/>
        <v>-750972.0504020558</v>
      </c>
      <c r="K10" s="75">
        <f t="shared" si="1"/>
        <v>-890011.5535105955</v>
      </c>
    </row>
    <row r="11" spans="2:11" ht="15"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5">
      <c r="A12" s="69" t="s">
        <v>76</v>
      </c>
      <c r="B12" s="76">
        <v>585273.6427491287</v>
      </c>
      <c r="C12" s="76">
        <v>264476.09084414685</v>
      </c>
      <c r="D12" s="76">
        <v>279095.81152583996</v>
      </c>
      <c r="E12" s="76">
        <v>212166.86870721</v>
      </c>
      <c r="F12" s="76">
        <v>67081.86599147998</v>
      </c>
      <c r="G12" s="76">
        <v>605907.93672284</v>
      </c>
      <c r="H12" s="76">
        <v>353029.2064687399</v>
      </c>
      <c r="I12" s="76">
        <v>284891.694649116</v>
      </c>
      <c r="J12" s="76">
        <v>1322661.2295979443</v>
      </c>
      <c r="K12" s="76">
        <v>636941.556489404</v>
      </c>
    </row>
    <row r="13" spans="1:11" ht="15">
      <c r="A13" s="69" t="s">
        <v>77</v>
      </c>
      <c r="B13" s="73">
        <v>591917.49</v>
      </c>
      <c r="C13" s="73">
        <v>230362.35</v>
      </c>
      <c r="D13" s="73">
        <v>109647.47110000001</v>
      </c>
      <c r="E13" s="73">
        <v>124221.579131</v>
      </c>
      <c r="F13" s="73">
        <v>101341.10553599996</v>
      </c>
      <c r="G13" s="73">
        <v>603195.5700000001</v>
      </c>
      <c r="H13" s="73">
        <v>508467.55406700005</v>
      </c>
      <c r="I13" s="73">
        <v>443168.96263505984</v>
      </c>
      <c r="J13" s="73">
        <v>2073632.98</v>
      </c>
      <c r="K13" s="73">
        <v>1526952.41</v>
      </c>
    </row>
    <row r="14" spans="1:11" ht="15">
      <c r="A14" s="74" t="s">
        <v>78</v>
      </c>
      <c r="B14" s="75">
        <f t="shared" si="2" ref="B14:K14">B12-B13</f>
        <v>-6643.847250871244</v>
      </c>
      <c r="C14" s="75">
        <f t="shared" si="2"/>
        <v>34113.74084414684</v>
      </c>
      <c r="D14" s="75">
        <f t="shared" si="2"/>
        <v>169448.34042583994</v>
      </c>
      <c r="E14" s="75">
        <f t="shared" si="2"/>
        <v>87945.28957621</v>
      </c>
      <c r="F14" s="75">
        <f t="shared" si="2"/>
        <v>-34259.23954451998</v>
      </c>
      <c r="G14" s="75">
        <f t="shared" si="2"/>
        <v>2712.3667228398845</v>
      </c>
      <c r="H14" s="75">
        <f t="shared" si="2"/>
        <v>-155438.34759826015</v>
      </c>
      <c r="I14" s="75">
        <f t="shared" si="2"/>
        <v>-158277.26798594382</v>
      </c>
      <c r="J14" s="75">
        <f t="shared" si="2"/>
        <v>-750971.7504020557</v>
      </c>
      <c r="K14" s="75">
        <f t="shared" si="2"/>
        <v>-890010.8535105959</v>
      </c>
    </row>
    <row r="17" spans="1:11" ht="15">
      <c r="A17" s="77" t="s">
        <v>79</v>
      </c>
      <c r="B17" s="78">
        <v>1.10605888305675E7</v>
      </c>
      <c r="C17" s="78">
        <v>1.20505919842606E7</v>
      </c>
      <c r="D17" s="78">
        <v>1.32068282516919E7</v>
      </c>
      <c r="E17" s="78">
        <v>1.39441574477647E7</v>
      </c>
      <c r="F17" s="78">
        <v>1.51323814701733E7</v>
      </c>
      <c r="G17" s="78">
        <v>1.65566510832259E7</v>
      </c>
      <c r="H17" s="78">
        <v>1.82651902581617E7</v>
      </c>
      <c r="I17" s="78">
        <v>1.9517863171682E7</v>
      </c>
      <c r="J17" s="78">
        <v>1.7951574E7</v>
      </c>
      <c r="K17" s="78">
        <v>1.9410568E7</v>
      </c>
    </row>
    <row r="19" s="88" customFormat="1" ht="15"/>
    <row r="20" spans="1:1" ht="16">
      <c r="A20" s="68" t="s">
        <v>68</v>
      </c>
    </row>
    <row r="21" spans="1:1" ht="15">
      <c r="A21" s="70" t="s">
        <v>69</v>
      </c>
    </row>
    <row r="22" spans="1:1" ht="15">
      <c r="A22" s="70" t="s">
        <v>80</v>
      </c>
    </row>
    <row r="24" spans="2:11" ht="15">
      <c r="B24" s="71">
        <v>2012.0</v>
      </c>
      <c r="C24" s="71">
        <v>2013.0</v>
      </c>
      <c r="D24" s="71">
        <v>2014.0</v>
      </c>
      <c r="E24" s="71">
        <v>2015.0</v>
      </c>
      <c r="F24" s="71">
        <v>2016.0</v>
      </c>
      <c r="G24" s="71">
        <v>2017.0</v>
      </c>
      <c r="H24" s="71">
        <v>2018.0</v>
      </c>
      <c r="I24" s="71">
        <v>2019.0</v>
      </c>
      <c r="J24" s="71">
        <v>2020.0</v>
      </c>
      <c r="K24" s="71">
        <v>2021.0</v>
      </c>
    </row>
    <row r="25" spans="1:11" ht="15">
      <c r="A25" s="69" t="s">
        <v>71</v>
      </c>
      <c r="B25" s="72">
        <f>(B6/B$17)*100</f>
        <v>17.499259394318265</v>
      </c>
      <c r="C25" s="72">
        <f t="shared" si="3" ref="C25:K25">(C6/C$17)*100</f>
        <v>17.72102194472423</v>
      </c>
      <c r="D25" s="72">
        <f t="shared" si="3"/>
        <v>18.173408233716707</v>
      </c>
      <c r="E25" s="72">
        <f t="shared" si="3"/>
        <v>18.62105183791679</v>
      </c>
      <c r="F25" s="72">
        <f t="shared" si="3"/>
        <v>18.402530398066343</v>
      </c>
      <c r="G25" s="72">
        <f t="shared" si="3"/>
        <v>18.914348525304803</v>
      </c>
      <c r="H25" s="72">
        <f t="shared" si="3"/>
        <v>19.630715526753406</v>
      </c>
      <c r="I25" s="72">
        <f t="shared" si="3"/>
        <v>20.28033250967239</v>
      </c>
      <c r="J25" s="72">
        <f t="shared" si="3"/>
        <v>20.44118744127952</v>
      </c>
      <c r="K25" s="72">
        <f t="shared" si="3"/>
        <v>21.09643473596445</v>
      </c>
    </row>
    <row r="26" spans="1:11" ht="15">
      <c r="A26" s="69" t="s">
        <v>72</v>
      </c>
      <c r="B26" s="73">
        <f t="shared" si="4" ref="B26:K33">(B7/B$17)*100</f>
        <v>15.008703622122491</v>
      </c>
      <c r="C26" s="73">
        <f t="shared" si="4"/>
        <v>14.818378044441086</v>
      </c>
      <c r="D26" s="73">
        <f t="shared" si="4"/>
        <v>14.458371093701993</v>
      </c>
      <c r="E26" s="73">
        <f t="shared" si="4"/>
        <v>15.088178735883792</v>
      </c>
      <c r="F26" s="73">
        <f t="shared" si="4"/>
        <v>14.858104086103054</v>
      </c>
      <c r="G26" s="73">
        <f t="shared" si="4"/>
        <v>14.95485542837647</v>
      </c>
      <c r="H26" s="73">
        <f t="shared" si="4"/>
        <v>15.502876875458727</v>
      </c>
      <c r="I26" s="73">
        <f t="shared" si="4"/>
        <v>15.939764704334348</v>
      </c>
      <c r="J26" s="73">
        <f t="shared" si="4"/>
        <v>20.27505417834848</v>
      </c>
      <c r="K26" s="73">
        <f t="shared" si="4"/>
        <v>20.524814459189756</v>
      </c>
    </row>
    <row r="27" spans="1:11" ht="15">
      <c r="A27" s="69" t="s">
        <v>73</v>
      </c>
      <c r="B27" s="72">
        <f t="shared" si="4"/>
        <v>2.490555772195776</v>
      </c>
      <c r="C27" s="72">
        <f t="shared" si="4"/>
        <v>2.9026439002831435</v>
      </c>
      <c r="D27" s="72">
        <f t="shared" si="4"/>
        <v>3.7150371400147124</v>
      </c>
      <c r="E27" s="72">
        <f t="shared" si="4"/>
        <v>3.532873102032999</v>
      </c>
      <c r="F27" s="72">
        <f t="shared" si="4"/>
        <v>3.544426311963288</v>
      </c>
      <c r="G27" s="72">
        <f t="shared" si="4"/>
        <v>3.959493096928334</v>
      </c>
      <c r="H27" s="72">
        <f t="shared" si="4"/>
        <v>4.12783865129468</v>
      </c>
      <c r="I27" s="72">
        <f t="shared" si="4"/>
        <v>4.340567805338045</v>
      </c>
      <c r="J27" s="72">
        <f t="shared" si="4"/>
        <v>0.1661332629310385</v>
      </c>
      <c r="K27" s="72">
        <f t="shared" si="4"/>
        <v>0.5716202767746945</v>
      </c>
    </row>
    <row r="28" spans="1:11" ht="15">
      <c r="A28" s="69" t="s">
        <v>74</v>
      </c>
      <c r="B28" s="73">
        <f t="shared" si="4"/>
        <v>2.550623525844749</v>
      </c>
      <c r="C28" s="73">
        <f t="shared" si="4"/>
        <v>2.619556223854443</v>
      </c>
      <c r="D28" s="73">
        <f t="shared" si="4"/>
        <v>2.432001295249092</v>
      </c>
      <c r="E28" s="73">
        <f t="shared" si="4"/>
        <v>2.902176769854764</v>
      </c>
      <c r="F28" s="73">
        <f t="shared" si="4"/>
        <v>3.770823192137418</v>
      </c>
      <c r="G28" s="73">
        <f t="shared" si="4"/>
        <v>3.9431167977044725</v>
      </c>
      <c r="H28" s="73">
        <f t="shared" si="4"/>
        <v>4.9788592834438745</v>
      </c>
      <c r="I28" s="73">
        <f t="shared" si="4"/>
        <v>5.151503237120273</v>
      </c>
      <c r="J28" s="73">
        <f t="shared" si="4"/>
        <v>4.34945473881976</v>
      </c>
      <c r="K28" s="73">
        <f t="shared" si="4"/>
        <v>5.156810949765797</v>
      </c>
    </row>
    <row r="29" spans="1:11" ht="15">
      <c r="A29" s="74" t="s">
        <v>75</v>
      </c>
      <c r="B29" s="75">
        <f t="shared" si="4"/>
        <v>-0.06006775364897264</v>
      </c>
      <c r="C29" s="75">
        <f t="shared" si="4"/>
        <v>0.28308767642870014</v>
      </c>
      <c r="D29" s="75">
        <f t="shared" si="4"/>
        <v>1.2830358447656207</v>
      </c>
      <c r="E29" s="75">
        <f t="shared" si="4"/>
        <v>0.6306963321782354</v>
      </c>
      <c r="F29" s="75">
        <f t="shared" si="4"/>
        <v>-0.22639688017413004</v>
      </c>
      <c r="G29" s="75">
        <f t="shared" si="4"/>
        <v>0.01637629922386143</v>
      </c>
      <c r="H29" s="75">
        <f t="shared" si="4"/>
        <v>-0.8510206321491945</v>
      </c>
      <c r="I29" s="75">
        <f t="shared" si="4"/>
        <v>-0.8109354317822276</v>
      </c>
      <c r="J29" s="75">
        <f t="shared" si="4"/>
        <v>-4.183321475888721</v>
      </c>
      <c r="K29" s="75">
        <f t="shared" si="4"/>
        <v>-4.585190672991102</v>
      </c>
    </row>
    <row r="30" spans="2:11" ht="15"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ht="15">
      <c r="A31" s="69" t="s">
        <v>76</v>
      </c>
      <c r="B31" s="76">
        <f t="shared" si="4"/>
        <v>5.291523369277071</v>
      </c>
      <c r="C31" s="76">
        <f t="shared" si="4"/>
        <v>2.1947145102048244</v>
      </c>
      <c r="D31" s="76">
        <f t="shared" si="4"/>
        <v>2.1132690317986498</v>
      </c>
      <c r="E31" s="76">
        <f t="shared" si="4"/>
        <v>1.521546708734425</v>
      </c>
      <c r="F31" s="76">
        <f t="shared" si="4"/>
        <v>0.4433001251237407</v>
      </c>
      <c r="G31" s="76">
        <f t="shared" si="4"/>
        <v>3.6596044313376006</v>
      </c>
      <c r="H31" s="76">
        <f t="shared" si="4"/>
        <v>1.9327978601864864</v>
      </c>
      <c r="I31" s="76">
        <f t="shared" si="4"/>
        <v>1.4596459261096704</v>
      </c>
      <c r="J31" s="76">
        <f t="shared" si="4"/>
        <v>7.367940157213759</v>
      </c>
      <c r="K31" s="76">
        <f t="shared" si="4"/>
        <v>3.281416373232376</v>
      </c>
    </row>
    <row r="32" spans="1:11" ht="15">
      <c r="A32" s="69" t="s">
        <v>77</v>
      </c>
      <c r="B32" s="73">
        <f t="shared" si="4"/>
        <v>5.351591122926045</v>
      </c>
      <c r="C32" s="73">
        <f t="shared" si="4"/>
        <v>1.9116268337761213</v>
      </c>
      <c r="D32" s="73">
        <f t="shared" si="4"/>
        <v>0.8302331870330282</v>
      </c>
      <c r="E32" s="73">
        <f t="shared" si="4"/>
        <v>0.890850376556191</v>
      </c>
      <c r="F32" s="73">
        <f t="shared" si="4"/>
        <v>0.6696970052978672</v>
      </c>
      <c r="G32" s="73">
        <f t="shared" si="4"/>
        <v>3.6432220922449576</v>
      </c>
      <c r="H32" s="73">
        <f t="shared" si="4"/>
        <v>2.7838065023154854</v>
      </c>
      <c r="I32" s="73">
        <f t="shared" si="4"/>
        <v>2.270581357891898</v>
      </c>
      <c r="J32" s="73">
        <f t="shared" si="4"/>
        <v>11.551259961939827</v>
      </c>
      <c r="K32" s="73">
        <f t="shared" si="4"/>
        <v>7.866603439940552</v>
      </c>
    </row>
    <row r="33" spans="1:11" ht="15">
      <c r="A33" s="74" t="s">
        <v>78</v>
      </c>
      <c r="B33" s="75">
        <f t="shared" si="4"/>
        <v>-0.060067753648974216</v>
      </c>
      <c r="C33" s="75">
        <f t="shared" si="4"/>
        <v>0.2830876764287028</v>
      </c>
      <c r="D33" s="75">
        <f t="shared" si="4"/>
        <v>1.2830358447656216</v>
      </c>
      <c r="E33" s="75">
        <f t="shared" si="4"/>
        <v>0.630696332178234</v>
      </c>
      <c r="F33" s="75">
        <f t="shared" si="4"/>
        <v>-0.22639688017412657</v>
      </c>
      <c r="G33" s="75">
        <f t="shared" si="4"/>
        <v>0.016382339092643406</v>
      </c>
      <c r="H33" s="75">
        <f t="shared" si="4"/>
        <v>-0.8510086421289993</v>
      </c>
      <c r="I33" s="75">
        <f t="shared" si="4"/>
        <v>-0.8109354317822276</v>
      </c>
      <c r="J33" s="75">
        <f t="shared" si="4"/>
        <v>-4.183319804726068</v>
      </c>
      <c r="K33" s="75">
        <f t="shared" si="4"/>
        <v>-4.585187066708176</v>
      </c>
    </row>
    <row r="36" spans="1:11" ht="15">
      <c r="A36" s="77"/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" ht="15">
      <c r="A37" s="74" t="s">
        <v>81</v>
      </c>
    </row>
    <row r="38" spans="2:11" ht="15">
      <c r="B38" s="71">
        <v>2015.0</v>
      </c>
      <c r="C38" s="71">
        <v>2016.0</v>
      </c>
      <c r="D38" s="71">
        <v>2017.0</v>
      </c>
      <c r="E38" s="71">
        <v>2018.0</v>
      </c>
      <c r="F38" s="71">
        <v>2019.0</v>
      </c>
      <c r="G38" s="71">
        <v>2020.0</v>
      </c>
      <c r="H38" s="71" t="s">
        <v>87</v>
      </c>
      <c r="I38" s="71"/>
      <c r="J38" s="71"/>
      <c r="K38" s="71"/>
    </row>
    <row r="39" spans="1:11" ht="15">
      <c r="A39" s="70" t="s">
        <v>82</v>
      </c>
      <c r="B39" s="69">
        <v>492629.3877772102</v>
      </c>
      <c r="C39" s="72">
        <v>536356.1104554795</v>
      </c>
      <c r="D39" s="72">
        <v>655559.4567228397</v>
      </c>
      <c r="E39" s="72">
        <v>753957.5832089093</v>
      </c>
      <c r="F39" s="72">
        <v>847186.0851199599</v>
      </c>
      <c r="G39" s="72">
        <v>29823.535633679945</v>
      </c>
      <c r="H39" s="72">
        <v>110954.74252514029</v>
      </c>
      <c r="I39" s="72"/>
      <c r="J39" s="72"/>
      <c r="K39" s="72"/>
    </row>
    <row r="40" spans="1:11" ht="15">
      <c r="A40" s="70" t="s">
        <v>83</v>
      </c>
      <c r="B40" s="81">
        <f t="shared" si="5" ref="B40:H40">E8/E17</f>
        <v>0.03532873102032999</v>
      </c>
      <c r="C40" s="81">
        <f t="shared" si="5"/>
        <v>0.035444263119632884</v>
      </c>
      <c r="D40" s="81">
        <f t="shared" si="5"/>
        <v>0.03959493096928334</v>
      </c>
      <c r="E40" s="81">
        <f t="shared" si="5"/>
        <v>0.0412783865129468</v>
      </c>
      <c r="F40" s="81">
        <f t="shared" si="5"/>
        <v>0.04340567805338045</v>
      </c>
      <c r="G40" s="81">
        <f t="shared" si="5"/>
        <v>0.001661332629310385</v>
      </c>
      <c r="H40" s="81">
        <f t="shared" si="5"/>
        <v>0.005716202767746945</v>
      </c>
      <c r="I40" s="72"/>
      <c r="J40" s="72"/>
      <c r="K40" s="72"/>
    </row>
    <row r="41" spans="3:8" ht="15">
      <c r="C41" s="72"/>
      <c r="D41" s="72"/>
      <c r="E41" s="72"/>
      <c r="F41" s="72"/>
      <c r="G41" s="72"/>
      <c r="H41" s="72"/>
    </row>
    <row r="42" spans="3:3" ht="15">
      <c r="C42" s="82"/>
    </row>
    <row r="43" spans="1:1" ht="15">
      <c r="A43" s="74" t="s">
        <v>84</v>
      </c>
    </row>
    <row r="44" spans="2:8" ht="15">
      <c r="B44" s="69">
        <v>2015.0</v>
      </c>
      <c r="C44" s="71">
        <v>2016.0</v>
      </c>
      <c r="D44" s="71">
        <v>2017.0</v>
      </c>
      <c r="E44" s="71">
        <v>2018.0</v>
      </c>
      <c r="F44" s="71">
        <v>2019.0</v>
      </c>
      <c r="G44" s="71">
        <v>2020.0</v>
      </c>
      <c r="H44" s="71" t="s">
        <v>87</v>
      </c>
    </row>
    <row r="45" spans="1:8" ht="15">
      <c r="A45" s="70" t="s">
        <v>82</v>
      </c>
      <c r="B45" s="69">
        <v>87945.2895762102</v>
      </c>
      <c r="C45" s="72">
        <v>-34259.239544520504</v>
      </c>
      <c r="D45" s="72">
        <v>2711.366722839768</v>
      </c>
      <c r="E45" s="72">
        <v>-155440.5375982608</v>
      </c>
      <c r="F45" s="72">
        <v>-158277.26798594382</v>
      </c>
      <c r="G45" s="72">
        <v>-750972.0504020558</v>
      </c>
      <c r="H45" s="72">
        <v>-890011.5535105955</v>
      </c>
    </row>
    <row r="46" spans="1:8" ht="15">
      <c r="A46" s="70" t="s">
        <v>83</v>
      </c>
      <c r="B46" s="81">
        <f t="shared" si="6" ref="B46:H46">E10/E17</f>
        <v>0.006306963321782354</v>
      </c>
      <c r="C46" s="81">
        <f t="shared" si="6"/>
        <v>-0.0022639688017413004</v>
      </c>
      <c r="D46" s="81">
        <f t="shared" si="6"/>
        <v>1.637629922386143E-4</v>
      </c>
      <c r="E46" s="81">
        <f t="shared" si="6"/>
        <v>-0.008510206321491945</v>
      </c>
      <c r="F46" s="81">
        <f t="shared" si="6"/>
        <v>-0.008109354317822276</v>
      </c>
      <c r="G46" s="81">
        <f t="shared" si="6"/>
        <v>-0.041833214758887204</v>
      </c>
      <c r="H46" s="81">
        <f t="shared" si="6"/>
        <v>-0.04585190672991102</v>
      </c>
    </row>
    <row r="47" spans="2:7" ht="15">
      <c r="B47" s="72"/>
      <c r="C47" s="72"/>
      <c r="D47" s="72"/>
      <c r="E47" s="72"/>
      <c r="F47" s="72"/>
      <c r="G47" s="72"/>
    </row>
    <row r="48" spans="2:7" ht="15">
      <c r="B48" s="82"/>
      <c r="C48" s="82"/>
      <c r="D48" s="82"/>
      <c r="E48" s="82"/>
      <c r="F48" s="82"/>
      <c r="G48" s="82"/>
    </row>
    <row r="50" spans="2:9" ht="15">
      <c r="B50" s="79"/>
      <c r="C50" s="79"/>
      <c r="D50" s="79"/>
      <c r="E50" s="79"/>
      <c r="F50" s="79"/>
      <c r="G50" s="79"/>
      <c r="H50" s="79"/>
      <c r="I50" s="79"/>
    </row>
    <row r="52" spans="2:11" ht="15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3" ht="15">
      <c r="B53" s="80"/>
      <c r="C53" s="77"/>
    </row>
    <row r="55" spans="1:11" ht="15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</row>
  </sheetData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65"/>
  <sheetViews>
    <sheetView showGridLines="0" workbookViewId="0" topLeftCell="A1">
      <pane xSplit="5" ySplit="6" topLeftCell="F7" activePane="bottomRight" state="frozen"/>
      <selection pane="topLeft" activeCell="A1" sqref="A1"/>
      <selection pane="bottomLeft" activeCell="A1" sqref="A1"/>
      <selection pane="topRight" activeCell="A1" sqref="A1"/>
      <selection pane="bottomRight" activeCell="L26" sqref="L26"/>
    </sheetView>
  </sheetViews>
  <sheetFormatPr defaultColWidth="9.165" defaultRowHeight="11"/>
  <cols>
    <col min="1" max="1" width="9.5" style="50" customWidth="1"/>
    <col min="2" max="2" width="50.5" style="2" customWidth="1"/>
    <col min="3" max="3" width="9.875" style="2" customWidth="1"/>
    <col min="4" max="4" width="24.5" style="2" hidden="1" customWidth="1"/>
    <col min="5" max="5" width="9.125" style="2" hidden="1" customWidth="1"/>
    <col min="6" max="6" width="14.375" style="2" customWidth="1"/>
    <col min="7" max="13" width="12" style="2" customWidth="1"/>
    <col min="14" max="14" width="9.5" style="4" customWidth="1"/>
    <col min="15" max="15" width="10.5" style="5" customWidth="1"/>
    <col min="16" max="16" width="9.5" style="5" bestFit="1" customWidth="1"/>
    <col min="17" max="18" width="10.625" style="5" customWidth="1"/>
    <col min="19" max="19" width="10.875" style="5" bestFit="1" customWidth="1"/>
    <col min="20" max="20" width="11.125" style="5" customWidth="1"/>
    <col min="21" max="21" width="10" style="5" bestFit="1" customWidth="1"/>
    <col min="22" max="22" width="9.125" style="5"/>
    <col min="23" max="23" width="9.5" style="5" customWidth="1"/>
    <col min="24" max="33" width="9.125" style="4"/>
    <col min="34" max="16384" width="9.125" style="2"/>
  </cols>
  <sheetData>
    <row r="1" spans="10:13" ht="13">
      <c r="J1" s="91" t="s">
        <v>57</v>
      </c>
      <c r="K1" s="91"/>
      <c r="L1" s="91"/>
      <c r="M1" s="91"/>
    </row>
    <row r="3" spans="1:32" s="4" customFormat="1" ht="11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2"/>
      <c r="O3" s="5"/>
      <c r="P3" s="5"/>
      <c r="Q3" s="5"/>
      <c r="R3" s="5"/>
      <c r="S3" s="5"/>
      <c r="T3" s="5"/>
      <c r="U3" s="5"/>
      <c r="V3" s="5"/>
      <c r="W3" s="5"/>
      <c r="Y3" s="5"/>
      <c r="Z3" s="5"/>
      <c r="AA3" s="5"/>
      <c r="AB3" s="5"/>
      <c r="AC3" s="5"/>
      <c r="AD3" s="5"/>
      <c r="AE3" s="5"/>
      <c r="AF3" s="5"/>
    </row>
    <row r="4" spans="1:32" s="4" customFormat="1" ht="11">
      <c r="A4" s="92" t="s">
        <v>1</v>
      </c>
      <c r="B4" s="92" t="s">
        <v>2</v>
      </c>
      <c r="C4" s="92"/>
      <c r="D4" s="93" t="s">
        <v>3</v>
      </c>
      <c r="E4" s="93"/>
      <c r="F4" s="95" t="s">
        <v>4</v>
      </c>
      <c r="G4" s="95"/>
      <c r="H4" s="95"/>
      <c r="I4" s="95"/>
      <c r="J4" s="95"/>
      <c r="K4" s="95"/>
      <c r="L4" s="95"/>
      <c r="M4" s="95"/>
      <c r="N4" s="6"/>
      <c r="O4" s="97"/>
      <c r="P4" s="97"/>
      <c r="Q4" s="97"/>
      <c r="R4" s="97"/>
      <c r="S4" s="97"/>
      <c r="T4" s="97"/>
      <c r="U4" s="97"/>
      <c r="V4" s="97"/>
      <c r="W4" s="97"/>
      <c r="X4" s="6"/>
      <c r="Y4" s="97"/>
      <c r="Z4" s="97"/>
      <c r="AA4" s="97"/>
      <c r="AB4" s="97"/>
      <c r="AC4" s="97"/>
      <c r="AD4" s="97"/>
      <c r="AE4" s="97"/>
      <c r="AF4" s="97"/>
    </row>
    <row r="5" spans="1:32" s="4" customFormat="1" ht="15" customHeight="1">
      <c r="A5" s="92"/>
      <c r="B5" s="92"/>
      <c r="C5" s="92"/>
      <c r="D5" s="94"/>
      <c r="E5" s="94"/>
      <c r="F5" s="95" t="s">
        <v>5</v>
      </c>
      <c r="G5" s="95"/>
      <c r="H5" s="95"/>
      <c r="I5" s="95"/>
      <c r="J5" s="95"/>
      <c r="K5" s="98" t="s">
        <v>6</v>
      </c>
      <c r="L5" s="98" t="s">
        <v>7</v>
      </c>
      <c r="M5" s="98" t="s">
        <v>8</v>
      </c>
      <c r="N5" s="7"/>
      <c r="O5" s="97"/>
      <c r="P5" s="97"/>
      <c r="Q5" s="97"/>
      <c r="R5" s="97"/>
      <c r="S5" s="97"/>
      <c r="T5" s="97"/>
      <c r="U5" s="5"/>
      <c r="V5" s="96"/>
      <c r="W5" s="96"/>
      <c r="X5" s="7"/>
      <c r="Y5" s="97"/>
      <c r="Z5" s="97"/>
      <c r="AA5" s="97"/>
      <c r="AB5" s="97"/>
      <c r="AC5" s="97"/>
      <c r="AD5" s="96"/>
      <c r="AE5" s="96"/>
      <c r="AF5" s="96"/>
    </row>
    <row r="6" spans="1:32" s="4" customFormat="1" ht="29.25" customHeight="1">
      <c r="A6" s="92"/>
      <c r="B6" s="92"/>
      <c r="C6" s="92"/>
      <c r="D6" s="94"/>
      <c r="E6" s="94"/>
      <c r="F6" s="8" t="s">
        <v>9</v>
      </c>
      <c r="G6" s="8" t="s">
        <v>10</v>
      </c>
      <c r="H6" s="8" t="s">
        <v>11</v>
      </c>
      <c r="I6" s="8" t="s">
        <v>7</v>
      </c>
      <c r="J6" s="8" t="s">
        <v>5</v>
      </c>
      <c r="K6" s="98"/>
      <c r="L6" s="98"/>
      <c r="M6" s="98"/>
      <c r="N6" s="7"/>
      <c r="O6" s="9"/>
      <c r="P6" s="9"/>
      <c r="Q6" s="9"/>
      <c r="R6" s="9"/>
      <c r="S6" s="9"/>
      <c r="T6" s="9"/>
      <c r="U6" s="9"/>
      <c r="V6" s="96"/>
      <c r="W6" s="96"/>
      <c r="X6" s="7"/>
      <c r="Y6" s="9"/>
      <c r="Z6" s="9"/>
      <c r="AA6" s="9"/>
      <c r="AB6" s="9"/>
      <c r="AC6" s="9"/>
      <c r="AD6" s="96"/>
      <c r="AE6" s="96"/>
      <c r="AF6" s="96"/>
    </row>
    <row r="7" spans="1:23" s="4" customFormat="1" ht="15" customHeight="1">
      <c r="A7" s="10"/>
      <c r="B7" s="11" t="s">
        <v>12</v>
      </c>
      <c r="C7" s="12" t="s">
        <v>13</v>
      </c>
      <c r="D7" s="13"/>
      <c r="E7" s="13"/>
      <c r="F7" s="14"/>
      <c r="G7" s="14"/>
      <c r="H7" s="14"/>
      <c r="I7" s="14"/>
      <c r="J7" s="14"/>
      <c r="K7" s="14"/>
      <c r="L7" s="14"/>
      <c r="M7" s="14"/>
      <c r="O7" s="5"/>
      <c r="P7" s="5"/>
      <c r="Q7" s="5"/>
      <c r="R7" s="5"/>
      <c r="S7" s="5"/>
      <c r="T7" s="5"/>
      <c r="U7" s="5"/>
      <c r="V7" s="5"/>
      <c r="W7" s="5"/>
    </row>
    <row r="8" spans="1:32" s="4" customFormat="1" ht="15" customHeight="1">
      <c r="A8" s="15">
        <v>1.0</v>
      </c>
      <c r="B8" s="16" t="s">
        <v>14</v>
      </c>
      <c r="C8" s="17" t="s">
        <v>13</v>
      </c>
      <c r="D8" s="18"/>
      <c r="E8" s="18"/>
      <c r="F8" s="19">
        <v>2855484.3</v>
      </c>
      <c r="G8" s="19">
        <v>38242.95</v>
      </c>
      <c r="H8" s="19">
        <v>604574.4800000001</v>
      </c>
      <c r="I8" s="19">
        <f t="shared" si="0" ref="I8:J8">SUM(I9:I12)</f>
        <v>-81356.06</v>
      </c>
      <c r="J8" s="19">
        <f t="shared" si="0"/>
        <v>3416945.6699999995</v>
      </c>
      <c r="K8" s="19">
        <v>1056195.51</v>
      </c>
      <c r="L8" s="19">
        <f t="shared" si="1" ref="L8:M8">SUM(L9:L12)</f>
        <v>-804546.0</v>
      </c>
      <c r="M8" s="19">
        <f t="shared" si="1"/>
        <v>3668595.1799999997</v>
      </c>
      <c r="N8" s="20"/>
      <c r="O8" s="5"/>
      <c r="P8" s="5"/>
      <c r="Q8" s="5"/>
      <c r="R8" s="5"/>
      <c r="S8" s="5"/>
      <c r="T8" s="5"/>
      <c r="U8" s="5"/>
      <c r="V8" s="5"/>
      <c r="W8" s="5"/>
      <c r="X8" s="20"/>
      <c r="Y8" s="20"/>
      <c r="Z8" s="20"/>
      <c r="AA8" s="20"/>
      <c r="AB8" s="20"/>
      <c r="AC8" s="20"/>
      <c r="AD8" s="20"/>
      <c r="AE8" s="20"/>
      <c r="AF8" s="20"/>
    </row>
    <row r="9" spans="1:32" s="4" customFormat="1" ht="15" customHeight="1">
      <c r="A9" s="21">
        <v>11.0</v>
      </c>
      <c r="B9" s="22" t="s">
        <v>15</v>
      </c>
      <c r="C9" s="17" t="s">
        <v>13</v>
      </c>
      <c r="D9" s="18"/>
      <c r="E9" s="18"/>
      <c r="F9" s="19">
        <v>2504421.5</v>
      </c>
      <c r="G9" s="19">
        <v>0.0</v>
      </c>
      <c r="H9" s="19">
        <v>0.0</v>
      </c>
      <c r="I9" s="19">
        <f>-G21</f>
        <v>-541.35</v>
      </c>
      <c r="J9" s="19">
        <f>F9+G9+H9+I9</f>
        <v>2503880.15</v>
      </c>
      <c r="K9" s="19">
        <v>189859.13999999998</v>
      </c>
      <c r="L9" s="19"/>
      <c r="M9" s="19">
        <f>J9+K9+L9</f>
        <v>2693739.29</v>
      </c>
      <c r="N9" s="20"/>
      <c r="O9" s="5"/>
      <c r="P9" s="5"/>
      <c r="Q9" s="5"/>
      <c r="R9" s="5"/>
      <c r="S9" s="5"/>
      <c r="T9" s="5"/>
      <c r="U9" s="5"/>
      <c r="V9" s="5"/>
      <c r="W9" s="5"/>
      <c r="X9" s="20"/>
      <c r="Y9" s="20"/>
      <c r="Z9" s="20"/>
      <c r="AA9" s="20"/>
      <c r="AB9" s="20"/>
      <c r="AC9" s="20"/>
      <c r="AD9" s="20"/>
      <c r="AE9" s="20"/>
      <c r="AF9" s="20"/>
    </row>
    <row r="10" spans="1:32" s="4" customFormat="1" ht="15" customHeight="1">
      <c r="A10" s="21">
        <v>12.0</v>
      </c>
      <c r="B10" s="22" t="s">
        <v>16</v>
      </c>
      <c r="C10" s="17" t="s">
        <v>13</v>
      </c>
      <c r="D10" s="18"/>
      <c r="E10" s="18"/>
      <c r="F10" s="19">
        <v>0.0</v>
      </c>
      <c r="G10" s="19">
        <v>0.0</v>
      </c>
      <c r="H10" s="19">
        <v>503582.88000000006</v>
      </c>
      <c r="I10" s="19"/>
      <c r="J10" s="19">
        <f>F10+G10+H10+I10</f>
        <v>503582.88000000006</v>
      </c>
      <c r="K10" s="19">
        <v>0.0</v>
      </c>
      <c r="L10" s="19"/>
      <c r="M10" s="19">
        <f>J10+K10+L10</f>
        <v>503582.88000000006</v>
      </c>
      <c r="N10" s="20"/>
      <c r="O10" s="5"/>
      <c r="P10" s="5"/>
      <c r="Q10" s="5"/>
      <c r="R10" s="5"/>
      <c r="S10" s="5"/>
      <c r="T10" s="5"/>
      <c r="U10" s="5"/>
      <c r="V10" s="5"/>
      <c r="W10" s="5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s="4" customFormat="1" ht="15" customHeight="1">
      <c r="A11" s="21">
        <v>13.0</v>
      </c>
      <c r="B11" s="22" t="s">
        <v>17</v>
      </c>
      <c r="C11" s="17" t="s">
        <v>13</v>
      </c>
      <c r="D11" s="18"/>
      <c r="E11" s="18"/>
      <c r="F11" s="19">
        <v>240.8</v>
      </c>
      <c r="G11" s="19">
        <v>37082.71</v>
      </c>
      <c r="H11" s="19">
        <v>0.0</v>
      </c>
      <c r="I11" s="19">
        <f>-(H11+G11)</f>
        <v>-37082.71</v>
      </c>
      <c r="J11" s="19">
        <f>F11+G11+H11+I11</f>
        <v>240.8000000000029</v>
      </c>
      <c r="K11" s="23">
        <v>804546.0</v>
      </c>
      <c r="L11" s="19">
        <f>-K11</f>
        <v>-804546.0</v>
      </c>
      <c r="M11" s="19">
        <f>J11+K11+L11</f>
        <v>240.80000000004657</v>
      </c>
      <c r="N11" s="20"/>
      <c r="O11" s="5"/>
      <c r="P11" s="5"/>
      <c r="Q11" s="5"/>
      <c r="R11" s="5"/>
      <c r="S11" s="5"/>
      <c r="T11" s="5"/>
      <c r="U11" s="5"/>
      <c r="V11" s="5"/>
      <c r="W11" s="5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s="4" customFormat="1" ht="15" customHeight="1">
      <c r="A12" s="21">
        <v>14.0</v>
      </c>
      <c r="B12" s="22" t="s">
        <v>18</v>
      </c>
      <c r="C12" s="17" t="s">
        <v>13</v>
      </c>
      <c r="D12" s="18"/>
      <c r="E12" s="18"/>
      <c r="F12" s="19">
        <v>350822.0</v>
      </c>
      <c r="G12" s="19">
        <v>1160.2399999999998</v>
      </c>
      <c r="H12" s="19">
        <v>100991.6</v>
      </c>
      <c r="I12" s="19">
        <f>-C42</f>
        <v>-43732.0</v>
      </c>
      <c r="J12" s="19">
        <f>F12+G12+H12+I12</f>
        <v>409241.83999999997</v>
      </c>
      <c r="K12" s="19">
        <v>61790.37</v>
      </c>
      <c r="L12" s="19"/>
      <c r="M12" s="19">
        <f>J12+K12+L12</f>
        <v>471032.20999999996</v>
      </c>
      <c r="N12" s="20"/>
      <c r="O12" s="5"/>
      <c r="P12" s="5"/>
      <c r="Q12" s="5"/>
      <c r="R12" s="5"/>
      <c r="S12" s="5"/>
      <c r="T12" s="5"/>
      <c r="U12" s="5"/>
      <c r="V12" s="5"/>
      <c r="W12" s="5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4" customFormat="1" ht="15" customHeight="1">
      <c r="A13" s="15">
        <v>2.0</v>
      </c>
      <c r="B13" s="16" t="s">
        <v>19</v>
      </c>
      <c r="C13" s="17" t="s">
        <v>13</v>
      </c>
      <c r="D13" s="18"/>
      <c r="E13" s="18"/>
      <c r="F13" s="19">
        <v>3511380.2</v>
      </c>
      <c r="G13" s="19">
        <v>12497.51</v>
      </c>
      <c r="H13" s="19">
        <v>440058.52999999997</v>
      </c>
      <c r="I13" s="19">
        <f t="shared" si="2" ref="I13:J13">SUM(I14:I21)</f>
        <v>-81356.06</v>
      </c>
      <c r="J13" s="19">
        <f t="shared" si="2"/>
        <v>3882580.1799999997</v>
      </c>
      <c r="K13" s="19">
        <v>854560.4099999999</v>
      </c>
      <c r="L13" s="19">
        <f t="shared" si="3" ref="L13:M13">SUM(L14:L21)</f>
        <v>-804546.0</v>
      </c>
      <c r="M13" s="19">
        <f t="shared" si="3"/>
        <v>3932594.5900000003</v>
      </c>
      <c r="N13" s="20"/>
      <c r="O13" s="5"/>
      <c r="P13" s="5"/>
      <c r="Q13" s="5"/>
      <c r="R13" s="5"/>
      <c r="S13" s="5"/>
      <c r="T13" s="5"/>
      <c r="U13" s="5"/>
      <c r="V13" s="5"/>
      <c r="W13" s="5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4" customFormat="1" ht="15" customHeight="1">
      <c r="A14" s="21">
        <v>21.0</v>
      </c>
      <c r="B14" s="22" t="s">
        <v>20</v>
      </c>
      <c r="C14" s="17" t="s">
        <v>13</v>
      </c>
      <c r="D14" s="18"/>
      <c r="E14" s="18"/>
      <c r="F14" s="19">
        <v>1178000.0</v>
      </c>
      <c r="G14" s="19">
        <v>3838.87</v>
      </c>
      <c r="H14" s="19">
        <v>14383.630000000001</v>
      </c>
      <c r="I14" s="19"/>
      <c r="J14" s="19">
        <f>F14+G14+H14+I14</f>
        <v>1196222.5</v>
      </c>
      <c r="K14" s="19">
        <v>222487.82</v>
      </c>
      <c r="L14" s="19"/>
      <c r="M14" s="19">
        <f>J14+K14+L14</f>
        <v>1418710.32</v>
      </c>
      <c r="N14" s="20"/>
      <c r="O14" s="5"/>
      <c r="P14" s="5"/>
      <c r="Q14" s="5"/>
      <c r="R14" s="5"/>
      <c r="S14" s="5"/>
      <c r="T14" s="5"/>
      <c r="U14" s="5"/>
      <c r="V14" s="5"/>
      <c r="W14" s="5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4" customFormat="1" ht="15" customHeight="1">
      <c r="A15" s="21">
        <v>22.0</v>
      </c>
      <c r="B15" s="22" t="s">
        <v>21</v>
      </c>
      <c r="C15" s="17" t="s">
        <v>13</v>
      </c>
      <c r="D15" s="18"/>
      <c r="E15" s="18"/>
      <c r="F15" s="19">
        <v>885100.0</v>
      </c>
      <c r="G15" s="19">
        <v>8071.469999999999</v>
      </c>
      <c r="H15" s="19">
        <v>6796.35</v>
      </c>
      <c r="I15" s="19"/>
      <c r="J15" s="19">
        <f t="shared" si="4" ref="J15:J21">F15+G15+H15+I15</f>
        <v>899967.82</v>
      </c>
      <c r="K15" s="19">
        <v>396286.68</v>
      </c>
      <c r="L15" s="19"/>
      <c r="M15" s="19">
        <f t="shared" si="5" ref="M15:M21">J15+K15+L15</f>
        <v>1296254.5</v>
      </c>
      <c r="N15" s="20"/>
      <c r="O15" s="5"/>
      <c r="P15" s="5"/>
      <c r="Q15" s="5"/>
      <c r="R15" s="5"/>
      <c r="S15" s="5"/>
      <c r="T15" s="5"/>
      <c r="U15" s="5"/>
      <c r="V15" s="5"/>
      <c r="W15" s="5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s="4" customFormat="1" ht="11">
      <c r="A16" s="21">
        <v>23.0</v>
      </c>
      <c r="B16" s="22" t="s">
        <v>22</v>
      </c>
      <c r="C16" s="17" t="s">
        <v>13</v>
      </c>
      <c r="D16" s="18"/>
      <c r="E16" s="18"/>
      <c r="F16" s="19">
        <v>0.0</v>
      </c>
      <c r="G16" s="19">
        <v>0.0</v>
      </c>
      <c r="H16" s="19">
        <v>0.0</v>
      </c>
      <c r="I16" s="19"/>
      <c r="J16" s="19">
        <f t="shared" si="4"/>
        <v>0.0</v>
      </c>
      <c r="K16" s="19">
        <v>0.0</v>
      </c>
      <c r="L16" s="19"/>
      <c r="M16" s="19">
        <f t="shared" si="5"/>
        <v>0.0</v>
      </c>
      <c r="N16" s="20"/>
      <c r="O16" s="5"/>
      <c r="P16" s="5"/>
      <c r="Q16" s="5"/>
      <c r="R16" s="5"/>
      <c r="S16" s="5"/>
      <c r="T16" s="5"/>
      <c r="U16" s="5"/>
      <c r="V16" s="5"/>
      <c r="W16" s="5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4" customFormat="1" ht="11">
      <c r="A17" s="21">
        <v>24.0</v>
      </c>
      <c r="B17" s="22" t="s">
        <v>23</v>
      </c>
      <c r="C17" s="17" t="s">
        <v>13</v>
      </c>
      <c r="D17" s="18"/>
      <c r="E17" s="18"/>
      <c r="F17" s="19">
        <v>380412.2</v>
      </c>
      <c r="G17" s="19">
        <v>45.82</v>
      </c>
      <c r="H17" s="19">
        <v>0.0</v>
      </c>
      <c r="I17" s="19">
        <f>+I12</f>
        <v>-43732.0</v>
      </c>
      <c r="J17" s="19">
        <f t="shared" si="4"/>
        <v>336726.02</v>
      </c>
      <c r="K17" s="24">
        <v>4788.57</v>
      </c>
      <c r="L17" s="19"/>
      <c r="M17" s="19">
        <f t="shared" si="5"/>
        <v>341514.59</v>
      </c>
      <c r="N17" s="20"/>
      <c r="O17" s="5"/>
      <c r="P17" s="5"/>
      <c r="Q17" s="5"/>
      <c r="R17" s="5"/>
      <c r="S17" s="5"/>
      <c r="T17" s="5"/>
      <c r="U17" s="5"/>
      <c r="V17" s="5"/>
      <c r="W17" s="5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4" customFormat="1" ht="11">
      <c r="A18" s="21">
        <v>25.0</v>
      </c>
      <c r="B18" s="22" t="s">
        <v>24</v>
      </c>
      <c r="C18" s="17" t="s">
        <v>13</v>
      </c>
      <c r="D18" s="18"/>
      <c r="E18" s="18"/>
      <c r="F18" s="19">
        <v>230418.0</v>
      </c>
      <c r="G18" s="19">
        <v>0.0</v>
      </c>
      <c r="H18" s="19">
        <v>0.0</v>
      </c>
      <c r="I18" s="19">
        <f>-(H11+G11)</f>
        <v>-37082.71</v>
      </c>
      <c r="J18" s="19">
        <f t="shared" si="4"/>
        <v>193335.29</v>
      </c>
      <c r="K18" s="19">
        <v>0.0</v>
      </c>
      <c r="L18" s="19"/>
      <c r="M18" s="19">
        <f t="shared" si="5"/>
        <v>193335.29</v>
      </c>
      <c r="N18" s="20"/>
      <c r="O18" s="5"/>
      <c r="P18" s="5"/>
      <c r="Q18" s="5"/>
      <c r="R18" s="5"/>
      <c r="S18" s="5"/>
      <c r="T18" s="5"/>
      <c r="U18" s="5"/>
      <c r="V18" s="5"/>
      <c r="W18" s="5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ht="11">
      <c r="A19" s="21">
        <v>26.0</v>
      </c>
      <c r="B19" s="22" t="s">
        <v>17</v>
      </c>
      <c r="C19" s="17" t="s">
        <v>13</v>
      </c>
      <c r="D19" s="18"/>
      <c r="E19" s="18"/>
      <c r="F19" s="25">
        <v>804546.0</v>
      </c>
      <c r="G19" s="19">
        <v>0.0</v>
      </c>
      <c r="H19" s="19">
        <v>0.0</v>
      </c>
      <c r="I19" s="19"/>
      <c r="J19" s="19">
        <f t="shared" si="4"/>
        <v>804546.0</v>
      </c>
      <c r="K19" s="19">
        <v>0.0</v>
      </c>
      <c r="L19" s="19">
        <f>-J19</f>
        <v>-804546.0</v>
      </c>
      <c r="M19" s="19">
        <f t="shared" si="5"/>
        <v>0.0</v>
      </c>
      <c r="N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ht="11">
      <c r="A20" s="21">
        <v>27.0</v>
      </c>
      <c r="B20" s="22" t="s">
        <v>25</v>
      </c>
      <c r="C20" s="17" t="s">
        <v>13</v>
      </c>
      <c r="D20" s="18"/>
      <c r="E20" s="18"/>
      <c r="F20" s="19">
        <v>0.0</v>
      </c>
      <c r="G20" s="19">
        <v>0.0</v>
      </c>
      <c r="H20" s="19">
        <v>415961.07</v>
      </c>
      <c r="I20" s="19"/>
      <c r="J20" s="19">
        <f t="shared" si="4"/>
        <v>415961.07</v>
      </c>
      <c r="K20" s="19">
        <v>230997.33999999997</v>
      </c>
      <c r="L20" s="19"/>
      <c r="M20" s="19">
        <f t="shared" si="5"/>
        <v>646958.4099999999</v>
      </c>
      <c r="N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ht="11">
      <c r="A21" s="21">
        <v>28.0</v>
      </c>
      <c r="B21" s="22" t="s">
        <v>26</v>
      </c>
      <c r="C21" s="17" t="s">
        <v>13</v>
      </c>
      <c r="D21" s="18"/>
      <c r="E21" s="18"/>
      <c r="F21" s="19">
        <v>32904.0</v>
      </c>
      <c r="G21" s="19">
        <v>541.35</v>
      </c>
      <c r="H21" s="19">
        <v>2917.48</v>
      </c>
      <c r="I21" s="19">
        <f>+I9</f>
        <v>-541.35</v>
      </c>
      <c r="J21" s="19">
        <f t="shared" si="4"/>
        <v>35821.48</v>
      </c>
      <c r="K21" s="19">
        <v>0.0</v>
      </c>
      <c r="L21" s="19"/>
      <c r="M21" s="19">
        <f t="shared" si="5"/>
        <v>35821.48</v>
      </c>
      <c r="N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11">
      <c r="A22" s="26" t="s">
        <v>27</v>
      </c>
      <c r="B22" s="27" t="s">
        <v>28</v>
      </c>
      <c r="C22" s="17" t="s">
        <v>13</v>
      </c>
      <c r="D22" s="18"/>
      <c r="E22" s="18"/>
      <c r="F22" s="19">
        <v>-655895.9000000004</v>
      </c>
      <c r="G22" s="19">
        <v>25745.439999999995</v>
      </c>
      <c r="H22" s="19">
        <v>164515.95000000013</v>
      </c>
      <c r="I22" s="19">
        <f t="shared" si="6" ref="I22:J22">I8-I13</f>
        <v>0.0</v>
      </c>
      <c r="J22" s="19">
        <f t="shared" si="6"/>
        <v>-465634.51000000024</v>
      </c>
      <c r="K22" s="19">
        <v>201635.1000000001</v>
      </c>
      <c r="L22" s="19">
        <v>0.0</v>
      </c>
      <c r="M22" s="19">
        <f t="shared" si="7" ref="M22">M8-M13</f>
        <v>-263999.4100000006</v>
      </c>
      <c r="N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ht="11">
      <c r="A23" s="15"/>
      <c r="B23" s="28" t="s">
        <v>29</v>
      </c>
      <c r="C23" s="17" t="s">
        <v>13</v>
      </c>
      <c r="D23" s="18"/>
      <c r="E23" s="18"/>
      <c r="F23" s="19"/>
      <c r="G23" s="19"/>
      <c r="H23" s="19"/>
      <c r="I23" s="19"/>
      <c r="J23" s="19"/>
      <c r="K23" s="19"/>
      <c r="L23" s="19"/>
      <c r="M23" s="19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11">
      <c r="A24" s="15">
        <v>31.0</v>
      </c>
      <c r="B24" s="16" t="s">
        <v>30</v>
      </c>
      <c r="C24" s="17" t="s">
        <v>13</v>
      </c>
      <c r="D24" s="18"/>
      <c r="E24" s="18"/>
      <c r="F24" s="19">
        <v>681100.0</v>
      </c>
      <c r="G24" s="19">
        <v>20012.09</v>
      </c>
      <c r="H24" s="19">
        <v>933.11</v>
      </c>
      <c r="I24" s="19">
        <f t="shared" si="8" ref="I24:J24">SUM(I25:I28)</f>
        <v>0.0</v>
      </c>
      <c r="J24" s="19">
        <f t="shared" si="8"/>
        <v>702045.2</v>
      </c>
      <c r="K24" s="19">
        <v>0.0</v>
      </c>
      <c r="L24" s="19">
        <v>0.0</v>
      </c>
      <c r="M24" s="19">
        <f t="shared" si="9" ref="M24">SUM(M25:M28)</f>
        <v>702045.2</v>
      </c>
      <c r="N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ht="11">
      <c r="A25" s="21">
        <v>311.0</v>
      </c>
      <c r="B25" s="22" t="s">
        <v>31</v>
      </c>
      <c r="C25" s="17" t="s">
        <v>13</v>
      </c>
      <c r="D25" s="18"/>
      <c r="E25" s="18"/>
      <c r="F25" s="19">
        <v>681100.0</v>
      </c>
      <c r="G25" s="19">
        <v>20012.09</v>
      </c>
      <c r="H25" s="19">
        <v>933.11</v>
      </c>
      <c r="I25" s="19"/>
      <c r="J25" s="19">
        <f>F25+G25+H25+I25</f>
        <v>702045.2</v>
      </c>
      <c r="K25" s="19">
        <v>0.0</v>
      </c>
      <c r="L25" s="19"/>
      <c r="M25" s="19">
        <f>J25+K25+L25</f>
        <v>702045.2</v>
      </c>
      <c r="N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ht="11">
      <c r="A26" s="21">
        <v>312.0</v>
      </c>
      <c r="B26" s="22" t="s">
        <v>32</v>
      </c>
      <c r="C26" s="17" t="s">
        <v>13</v>
      </c>
      <c r="D26" s="18"/>
      <c r="E26" s="18"/>
      <c r="F26" s="19">
        <v>0.0</v>
      </c>
      <c r="G26" s="19">
        <v>0.0</v>
      </c>
      <c r="H26" s="19">
        <v>0.0</v>
      </c>
      <c r="I26" s="19"/>
      <c r="J26" s="19">
        <f>F26+G26+H26+I26</f>
        <v>0.0</v>
      </c>
      <c r="K26" s="19">
        <v>0.0</v>
      </c>
      <c r="L26" s="19"/>
      <c r="M26" s="19">
        <f>J26+K26+L26</f>
        <v>0.0</v>
      </c>
      <c r="N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ht="11">
      <c r="A27" s="21">
        <v>313.0</v>
      </c>
      <c r="B27" s="22" t="s">
        <v>33</v>
      </c>
      <c r="C27" s="17" t="s">
        <v>13</v>
      </c>
      <c r="D27" s="18"/>
      <c r="E27" s="18"/>
      <c r="F27" s="19">
        <v>0.0</v>
      </c>
      <c r="G27" s="19">
        <v>0.0</v>
      </c>
      <c r="H27" s="19">
        <v>0.0</v>
      </c>
      <c r="I27" s="19"/>
      <c r="J27" s="19">
        <f>F27+G27+H27+I27</f>
        <v>0.0</v>
      </c>
      <c r="K27" s="19">
        <v>0.0</v>
      </c>
      <c r="L27" s="19"/>
      <c r="M27" s="19">
        <f>J27+K27+L27</f>
        <v>0.0</v>
      </c>
      <c r="N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11">
      <c r="A28" s="21">
        <v>314.0</v>
      </c>
      <c r="B28" s="22" t="s">
        <v>34</v>
      </c>
      <c r="C28" s="17" t="s">
        <v>13</v>
      </c>
      <c r="D28" s="18"/>
      <c r="E28" s="18"/>
      <c r="F28" s="19">
        <v>0.0</v>
      </c>
      <c r="G28" s="19">
        <v>0.0</v>
      </c>
      <c r="H28" s="19">
        <v>0.0</v>
      </c>
      <c r="I28" s="19"/>
      <c r="J28" s="19">
        <f>F28+G28+H28+I28</f>
        <v>0.0</v>
      </c>
      <c r="K28" s="19">
        <v>0.0</v>
      </c>
      <c r="L28" s="19"/>
      <c r="M28" s="19">
        <f>J28+K28+L28</f>
        <v>0.0</v>
      </c>
      <c r="N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3" s="33" customFormat="1" ht="15" customHeight="1">
      <c r="A29" s="29" t="s">
        <v>35</v>
      </c>
      <c r="B29" s="30" t="s">
        <v>36</v>
      </c>
      <c r="C29" s="31" t="s">
        <v>13</v>
      </c>
      <c r="D29" s="32"/>
      <c r="E29" s="32"/>
      <c r="F29" s="19">
        <v>-1336995.9000000004</v>
      </c>
      <c r="G29" s="19">
        <v>5733.349999999995</v>
      </c>
      <c r="H29" s="19">
        <v>163582.84000000014</v>
      </c>
      <c r="I29" s="19">
        <f t="shared" si="10" ref="I29:J29">I8-I13-I24</f>
        <v>0.0</v>
      </c>
      <c r="J29" s="19">
        <f t="shared" si="10"/>
        <v>-1167679.7100000002</v>
      </c>
      <c r="K29" s="19">
        <v>201635.1000000001</v>
      </c>
      <c r="L29" s="19">
        <v>0.0</v>
      </c>
      <c r="M29" s="19">
        <f t="shared" si="11" ref="M29">M8-M13-M24</f>
        <v>-966044.6100000006</v>
      </c>
      <c r="N29" s="20"/>
      <c r="O29" s="5"/>
      <c r="P29" s="5"/>
      <c r="Q29" s="5"/>
      <c r="R29" s="5"/>
      <c r="S29" s="5"/>
      <c r="T29" s="5"/>
      <c r="U29" s="5"/>
      <c r="V29" s="5"/>
      <c r="W29" s="5"/>
      <c r="X29" s="20"/>
      <c r="Y29" s="20"/>
      <c r="Z29" s="20"/>
      <c r="AA29" s="20"/>
      <c r="AB29" s="20"/>
      <c r="AC29" s="20"/>
      <c r="AD29" s="20"/>
      <c r="AE29" s="20"/>
      <c r="AF29" s="20"/>
      <c r="AG29" s="4"/>
    </row>
    <row r="30" spans="1:33" s="33" customFormat="1" ht="15" customHeight="1">
      <c r="A30" s="34"/>
      <c r="B30" s="35" t="s">
        <v>37</v>
      </c>
      <c r="C30" s="31" t="s">
        <v>13</v>
      </c>
      <c r="D30" s="32"/>
      <c r="E30" s="32"/>
      <c r="F30" s="36">
        <v>-1336995.6</v>
      </c>
      <c r="G30" s="25">
        <v>5733.349999999999</v>
      </c>
      <c r="H30" s="19">
        <v>163582.84000000014</v>
      </c>
      <c r="I30" s="36">
        <f t="shared" si="12" ref="I30:J30">I31-I34</f>
        <v>0.0</v>
      </c>
      <c r="J30" s="36">
        <f t="shared" si="12"/>
        <v>-1167679.4100000001</v>
      </c>
      <c r="K30" s="36">
        <v>-416.1800000000003</v>
      </c>
      <c r="L30" s="19"/>
      <c r="M30" s="36">
        <f>M31-M34</f>
        <v>-1168095.5899999999</v>
      </c>
      <c r="N30" s="37"/>
      <c r="O30" s="5"/>
      <c r="P30" s="5"/>
      <c r="Q30" s="5"/>
      <c r="R30" s="5"/>
      <c r="S30" s="5"/>
      <c r="T30" s="5"/>
      <c r="U30" s="5"/>
      <c r="V30" s="5"/>
      <c r="W30" s="5"/>
      <c r="X30" s="20"/>
      <c r="Y30" s="20"/>
      <c r="Z30" s="20"/>
      <c r="AA30" s="20"/>
      <c r="AB30" s="20"/>
      <c r="AC30" s="20"/>
      <c r="AD30" s="20"/>
      <c r="AE30" s="20"/>
      <c r="AF30" s="20"/>
      <c r="AG30" s="4"/>
    </row>
    <row r="31" spans="1:32" ht="11">
      <c r="A31" s="15">
        <v>32.0</v>
      </c>
      <c r="B31" s="16" t="s">
        <v>38</v>
      </c>
      <c r="C31" s="17" t="s">
        <v>13</v>
      </c>
      <c r="D31" s="18"/>
      <c r="E31" s="18"/>
      <c r="F31" s="19">
        <v>736153.0</v>
      </c>
      <c r="G31" s="19">
        <v>5646.36</v>
      </c>
      <c r="H31" s="19">
        <v>163582.83000000002</v>
      </c>
      <c r="I31" s="19">
        <f t="shared" si="13" ref="I31:J31">SUM(I32:I33)</f>
        <v>-35.059999999999995</v>
      </c>
      <c r="J31" s="19">
        <f t="shared" si="13"/>
        <v>905347.1299999999</v>
      </c>
      <c r="K31" s="19">
        <v>0.0</v>
      </c>
      <c r="L31" s="19">
        <v>0.0</v>
      </c>
      <c r="M31" s="19">
        <f t="shared" si="14" ref="M31">SUM(M32:M33)</f>
        <v>905347.1299999999</v>
      </c>
      <c r="N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11">
      <c r="A32" s="21">
        <v>321.0</v>
      </c>
      <c r="B32" s="22" t="s">
        <v>39</v>
      </c>
      <c r="C32" s="17" t="s">
        <v>13</v>
      </c>
      <c r="D32" s="18"/>
      <c r="E32" s="18"/>
      <c r="F32" s="19">
        <v>736153.0</v>
      </c>
      <c r="G32" s="19">
        <v>5646.36</v>
      </c>
      <c r="H32" s="19">
        <v>163582.83000000002</v>
      </c>
      <c r="I32" s="19">
        <f>-G35</f>
        <v>-35.059999999999995</v>
      </c>
      <c r="J32" s="19">
        <f>F32+G32+H32+I32</f>
        <v>905347.1299999999</v>
      </c>
      <c r="K32" s="19">
        <v>0.0</v>
      </c>
      <c r="L32" s="19"/>
      <c r="M32" s="19">
        <f>J32+K32+L32</f>
        <v>905347.1299999999</v>
      </c>
      <c r="N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ht="11">
      <c r="A33" s="21">
        <v>322.0</v>
      </c>
      <c r="B33" s="22" t="s">
        <v>40</v>
      </c>
      <c r="C33" s="17" t="s">
        <v>13</v>
      </c>
      <c r="D33" s="18"/>
      <c r="E33" s="18"/>
      <c r="F33" s="19">
        <v>0.0</v>
      </c>
      <c r="G33" s="19">
        <v>0.0</v>
      </c>
      <c r="H33" s="19">
        <v>0.0</v>
      </c>
      <c r="I33" s="19"/>
      <c r="J33" s="19">
        <f>F33+G33+H33+I33</f>
        <v>0.0</v>
      </c>
      <c r="K33" s="19">
        <v>0.0</v>
      </c>
      <c r="L33" s="19"/>
      <c r="M33" s="19">
        <f>J33+K33+L33</f>
        <v>0.0</v>
      </c>
      <c r="N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11">
      <c r="A34" s="15">
        <v>33.0</v>
      </c>
      <c r="B34" s="16" t="s">
        <v>41</v>
      </c>
      <c r="C34" s="17" t="s">
        <v>13</v>
      </c>
      <c r="D34" s="18"/>
      <c r="E34" s="18"/>
      <c r="F34" s="19">
        <v>2073148.6</v>
      </c>
      <c r="G34" s="19">
        <v>-86.99000000000001</v>
      </c>
      <c r="H34" s="19">
        <v>-0.010000000125728548</v>
      </c>
      <c r="I34" s="19">
        <f t="shared" si="15" ref="I34:J34">SUM(I35:I36)</f>
        <v>-35.059999999999995</v>
      </c>
      <c r="J34" s="19">
        <f t="shared" si="15"/>
        <v>2073026.54</v>
      </c>
      <c r="K34" s="19">
        <v>416.1800000000003</v>
      </c>
      <c r="L34" s="19">
        <v>0.0</v>
      </c>
      <c r="M34" s="19">
        <f t="shared" si="16" ref="M34">SUM(M35:M36)</f>
        <v>2073442.7199999997</v>
      </c>
      <c r="N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ht="11">
      <c r="A35" s="21">
        <v>331.0</v>
      </c>
      <c r="B35" s="22" t="s">
        <v>39</v>
      </c>
      <c r="C35" s="17" t="s">
        <v>13</v>
      </c>
      <c r="D35" s="18"/>
      <c r="E35" s="18"/>
      <c r="F35" s="19">
        <v>1472389.7</v>
      </c>
      <c r="G35" s="19">
        <v>35.059999999999995</v>
      </c>
      <c r="H35" s="19">
        <v>-0.010000000125728548</v>
      </c>
      <c r="I35" s="19">
        <f>-G35</f>
        <v>-35.059999999999995</v>
      </c>
      <c r="J35" s="19">
        <f>F35+G35+H35+I35</f>
        <v>1472389.69</v>
      </c>
      <c r="K35" s="19">
        <v>416.1800000000003</v>
      </c>
      <c r="L35" s="19">
        <v>0.0</v>
      </c>
      <c r="M35" s="19">
        <f>J35+K35+L35</f>
        <v>1472805.8699999999</v>
      </c>
      <c r="N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11">
      <c r="A36" s="38">
        <v>332.0</v>
      </c>
      <c r="B36" s="39" t="s">
        <v>40</v>
      </c>
      <c r="C36" s="40"/>
      <c r="D36" s="41"/>
      <c r="E36" s="41"/>
      <c r="F36" s="42">
        <v>600758.9</v>
      </c>
      <c r="G36" s="42">
        <v>-122.05</v>
      </c>
      <c r="H36" s="43">
        <v>0.0</v>
      </c>
      <c r="I36" s="42"/>
      <c r="J36" s="42">
        <f>F36+G36+H36+I36</f>
        <v>600636.85</v>
      </c>
      <c r="K36" s="42">
        <v>0.0</v>
      </c>
      <c r="L36" s="42"/>
      <c r="M36" s="42">
        <f>J36+K36+L36</f>
        <v>600636.85</v>
      </c>
      <c r="N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ht="18" customHeight="1">
      <c r="A37" s="44" t="s">
        <v>42</v>
      </c>
      <c r="B37" s="22"/>
      <c r="C37" s="18"/>
      <c r="D37" s="18"/>
      <c r="E37" s="18"/>
      <c r="F37" s="37"/>
      <c r="G37" s="20"/>
      <c r="H37" s="37"/>
      <c r="I37" s="20"/>
      <c r="J37" s="20"/>
      <c r="K37" s="20"/>
      <c r="L37" s="20"/>
      <c r="M37" s="20"/>
      <c r="N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ht="11">
      <c r="A38" s="45"/>
      <c r="B38" s="22"/>
      <c r="C38" s="18"/>
      <c r="D38" s="18"/>
      <c r="E38" s="18"/>
      <c r="F38" s="37"/>
      <c r="G38" s="20"/>
      <c r="H38" s="37"/>
      <c r="I38" s="20"/>
      <c r="J38" s="20"/>
      <c r="K38" s="20"/>
      <c r="L38" s="20"/>
      <c r="M38" s="20"/>
      <c r="N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14" ht="11">
      <c r="A39" s="1" t="s">
        <v>43</v>
      </c>
      <c r="F39" s="46"/>
      <c r="G39" s="46"/>
      <c r="H39" s="46"/>
      <c r="I39" s="20"/>
      <c r="J39" s="46"/>
      <c r="K39" s="46"/>
      <c r="L39" s="20"/>
      <c r="M39" s="46"/>
      <c r="N39" s="20"/>
    </row>
    <row r="40" spans="1:7" ht="11">
      <c r="A40" s="47" t="s">
        <v>44</v>
      </c>
      <c r="C40" s="3">
        <v>804546.0</v>
      </c>
      <c r="F40" s="3"/>
      <c r="G40" s="3"/>
    </row>
    <row r="41" spans="1:9" ht="11">
      <c r="A41" s="47" t="s">
        <v>45</v>
      </c>
      <c r="C41" s="3">
        <v>37082.71</v>
      </c>
      <c r="I41" s="3"/>
    </row>
    <row r="42" spans="1:11" ht="11">
      <c r="A42" s="47" t="s">
        <v>46</v>
      </c>
      <c r="C42" s="3">
        <v>43732.0</v>
      </c>
      <c r="K42" s="48"/>
    </row>
    <row r="43" spans="1:14" ht="11">
      <c r="A43" s="47" t="s">
        <v>47</v>
      </c>
      <c r="C43" s="3">
        <v>401.7</v>
      </c>
      <c r="K43" s="3"/>
      <c r="N43" s="49"/>
    </row>
    <row r="44" spans="1:3" ht="11">
      <c r="A44" s="47" t="s">
        <v>48</v>
      </c>
      <c r="C44" s="3">
        <v>77.3</v>
      </c>
    </row>
    <row r="45" spans="2:13" ht="9.5" customHeight="1" hidden="1">
      <c r="B45" s="51" t="s">
        <v>49</v>
      </c>
      <c r="F45" s="3">
        <v>-1336995.6</v>
      </c>
      <c r="G45" s="3">
        <v>5733.349999999999</v>
      </c>
      <c r="H45" s="3">
        <v>163582.84000000014</v>
      </c>
      <c r="J45" s="3">
        <v>-1167679.4100000001</v>
      </c>
      <c r="K45" s="3">
        <v>-416.1800000000003</v>
      </c>
      <c r="M45" s="3"/>
    </row>
    <row r="46" spans="2:14" ht="9.5" customHeight="1" hidden="1">
      <c r="B46" s="52" t="s">
        <v>50</v>
      </c>
      <c r="F46" s="3">
        <v>-0.3000000002793968</v>
      </c>
      <c r="G46" s="3">
        <v>0.0</v>
      </c>
      <c r="H46" s="3">
        <v>0.0</v>
      </c>
      <c r="I46" s="3">
        <v>0.0</v>
      </c>
      <c r="J46" s="3">
        <v>-0.30000000004656613</v>
      </c>
      <c r="K46" s="3">
        <v>202051.2800000001</v>
      </c>
      <c r="L46" s="3">
        <v>0.0</v>
      </c>
      <c r="M46" s="3"/>
      <c r="N46" s="20"/>
    </row>
    <row r="47" spans="2:14" ht="9.5" customHeight="1" hidden="1">
      <c r="B47" s="51" t="s">
        <v>51</v>
      </c>
      <c r="F47" s="51" t="s">
        <v>52</v>
      </c>
      <c r="I47" s="3">
        <v>0.0</v>
      </c>
      <c r="L47" s="3">
        <v>0.0</v>
      </c>
      <c r="N47" s="20"/>
    </row>
    <row r="48" ht="9.5" customHeight="1" hidden="1"/>
    <row r="49" spans="1:33" s="54" customFormat="1" ht="9.5" customHeight="1" hidden="1">
      <c r="A49" s="53"/>
      <c r="B49" s="54" t="s">
        <v>53</v>
      </c>
      <c r="F49" s="55">
        <v>-168683.468566675</v>
      </c>
      <c r="G49" s="55">
        <v>1817.18</v>
      </c>
      <c r="H49" s="55">
        <v>45085.5</v>
      </c>
      <c r="I49" s="2"/>
      <c r="J49" s="55"/>
      <c r="K49" s="3">
        <v>21388.7</v>
      </c>
      <c r="L49" s="2"/>
      <c r="M49" s="55"/>
      <c r="N49" s="4"/>
      <c r="O49" s="5"/>
      <c r="P49" s="5"/>
      <c r="Q49" s="5"/>
      <c r="R49" s="5"/>
      <c r="S49" s="5"/>
      <c r="T49" s="5"/>
      <c r="U49" s="5"/>
      <c r="V49" s="5"/>
      <c r="W49" s="5"/>
      <c r="X49" s="56"/>
      <c r="Y49" s="56"/>
      <c r="Z49" s="56"/>
      <c r="AA49" s="56"/>
      <c r="AB49" s="56"/>
      <c r="AC49" s="56"/>
      <c r="AD49" s="56"/>
      <c r="AE49" s="56"/>
      <c r="AF49" s="56"/>
      <c r="AG49" s="56"/>
    </row>
    <row r="50" spans="9:23" ht="9.5" customHeight="1" hidden="1">
      <c r="I50" s="55"/>
      <c r="L50" s="55">
        <v>0.0</v>
      </c>
      <c r="N50" s="37"/>
      <c r="O50" s="57"/>
      <c r="P50" s="57"/>
      <c r="Q50" s="57"/>
      <c r="R50" s="57"/>
      <c r="S50" s="57"/>
      <c r="T50" s="57"/>
      <c r="U50" s="57"/>
      <c r="V50" s="57"/>
      <c r="W50" s="57"/>
    </row>
    <row r="51" ht="9.5" customHeight="1" hidden="1"/>
    <row r="52" spans="1:33" s="58" customFormat="1" ht="11">
      <c r="A52" s="53"/>
      <c r="B52" s="54"/>
      <c r="C52" s="54"/>
      <c r="D52" s="54"/>
      <c r="E52" s="54"/>
      <c r="F52" s="54"/>
      <c r="G52" s="54"/>
      <c r="H52" s="54"/>
      <c r="I52" s="2"/>
      <c r="J52" s="54"/>
      <c r="K52" s="54"/>
      <c r="L52" s="2"/>
      <c r="M52" s="54"/>
      <c r="N52" s="4"/>
      <c r="O52" s="5"/>
      <c r="P52" s="5"/>
      <c r="Q52" s="5"/>
      <c r="R52" s="5"/>
      <c r="S52" s="5"/>
      <c r="T52" s="5"/>
      <c r="U52" s="5"/>
      <c r="V52" s="5"/>
      <c r="W52" s="5"/>
      <c r="X52" s="4"/>
      <c r="Y52" s="4"/>
      <c r="Z52" s="4"/>
      <c r="AA52" s="4"/>
      <c r="AB52" s="4"/>
      <c r="AC52" s="4"/>
      <c r="AD52" s="4"/>
      <c r="AE52" s="4"/>
      <c r="AF52" s="4"/>
      <c r="AG52" s="5"/>
    </row>
    <row r="53" spans="1:33" s="58" customFormat="1" ht="1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9"/>
      <c r="L53" s="54"/>
      <c r="M53" s="54"/>
      <c r="N53" s="56"/>
      <c r="O53" s="5"/>
      <c r="P53" s="5"/>
      <c r="Q53" s="5"/>
      <c r="R53" s="5"/>
      <c r="S53" s="5"/>
      <c r="T53" s="5"/>
      <c r="U53" s="5"/>
      <c r="V53" s="5"/>
      <c r="W53" s="5"/>
      <c r="X53" s="4"/>
      <c r="Y53" s="4"/>
      <c r="Z53" s="4"/>
      <c r="AA53" s="4"/>
      <c r="AB53" s="4"/>
      <c r="AC53" s="4"/>
      <c r="AD53" s="4"/>
      <c r="AE53" s="4"/>
      <c r="AF53" s="4"/>
      <c r="AG53" s="5"/>
    </row>
    <row r="54" spans="1:33" s="58" customFormat="1" ht="1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60"/>
      <c r="O54" s="5"/>
      <c r="P54" s="5"/>
      <c r="Q54" s="5"/>
      <c r="R54" s="5"/>
      <c r="S54" s="5"/>
      <c r="T54" s="5"/>
      <c r="U54" s="5"/>
      <c r="V54" s="5"/>
      <c r="W54" s="5"/>
      <c r="X54" s="4"/>
      <c r="Y54" s="4"/>
      <c r="Z54" s="4"/>
      <c r="AA54" s="4"/>
      <c r="AB54" s="4"/>
      <c r="AC54" s="4"/>
      <c r="AD54" s="4"/>
      <c r="AE54" s="4"/>
      <c r="AF54" s="4"/>
      <c r="AG54" s="5"/>
    </row>
    <row r="55" spans="1:33" s="58" customFormat="1" ht="1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6"/>
      <c r="O55" s="5"/>
      <c r="P55" s="5"/>
      <c r="Q55" s="5"/>
      <c r="R55" s="5"/>
      <c r="S55" s="5"/>
      <c r="T55" s="5"/>
      <c r="U55" s="5"/>
      <c r="V55" s="5"/>
      <c r="W55" s="5"/>
      <c r="X55" s="4"/>
      <c r="Y55" s="4"/>
      <c r="Z55" s="4"/>
      <c r="AA55" s="4"/>
      <c r="AB55" s="4"/>
      <c r="AC55" s="4"/>
      <c r="AD55" s="4"/>
      <c r="AE55" s="4"/>
      <c r="AF55" s="4"/>
      <c r="AG55" s="5"/>
    </row>
    <row r="56" spans="1:33" s="58" customFormat="1" ht="1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6"/>
      <c r="O56" s="5"/>
      <c r="P56" s="5"/>
      <c r="Q56" s="5"/>
      <c r="R56" s="5"/>
      <c r="S56" s="5"/>
      <c r="T56" s="5"/>
      <c r="U56" s="5"/>
      <c r="V56" s="5"/>
      <c r="W56" s="5"/>
      <c r="X56" s="4"/>
      <c r="Y56" s="4"/>
      <c r="Z56" s="4"/>
      <c r="AA56" s="4"/>
      <c r="AB56" s="4"/>
      <c r="AC56" s="4"/>
      <c r="AD56" s="4"/>
      <c r="AE56" s="4"/>
      <c r="AF56" s="4"/>
      <c r="AG56" s="5"/>
    </row>
    <row r="57" spans="1:33" s="58" customFormat="1" ht="11">
      <c r="A57" s="61" t="s">
        <v>54</v>
      </c>
      <c r="B57" s="62"/>
      <c r="C57" s="54"/>
      <c r="D57" s="54"/>
      <c r="E57" s="54"/>
      <c r="F57" s="63">
        <v>1.7938582424182337E7</v>
      </c>
      <c r="G57" s="54"/>
      <c r="H57" s="54"/>
      <c r="I57" s="54"/>
      <c r="J57" s="54"/>
      <c r="K57" s="54"/>
      <c r="L57" s="54"/>
      <c r="M57" s="54"/>
      <c r="N57" s="56"/>
      <c r="O57" s="5"/>
      <c r="P57" s="5"/>
      <c r="Q57" s="5"/>
      <c r="R57" s="5"/>
      <c r="S57" s="5"/>
      <c r="T57" s="5"/>
      <c r="U57" s="5"/>
      <c r="V57" s="5"/>
      <c r="W57" s="5"/>
      <c r="X57" s="4"/>
      <c r="Y57" s="4"/>
      <c r="Z57" s="4"/>
      <c r="AA57" s="4"/>
      <c r="AB57" s="4"/>
      <c r="AC57" s="4"/>
      <c r="AD57" s="4"/>
      <c r="AE57" s="4"/>
      <c r="AF57" s="4"/>
      <c r="AG57" s="5"/>
    </row>
    <row r="58" spans="1:33" s="58" customFormat="1" ht="11">
      <c r="A58" s="61" t="s">
        <v>55</v>
      </c>
      <c r="B58" s="62"/>
      <c r="C58" s="54"/>
      <c r="D58" s="54"/>
      <c r="E58" s="54"/>
      <c r="F58" s="64">
        <v>-0.014716849066295942</v>
      </c>
      <c r="G58" s="54"/>
      <c r="H58" s="54"/>
      <c r="I58" s="54"/>
      <c r="J58" s="54"/>
      <c r="K58" s="54"/>
      <c r="L58" s="54"/>
      <c r="M58" s="2"/>
      <c r="N58" s="56"/>
      <c r="O58" s="5"/>
      <c r="P58" s="5"/>
      <c r="Q58" s="5"/>
      <c r="R58" s="5"/>
      <c r="S58" s="5"/>
      <c r="T58" s="5"/>
      <c r="U58" s="5"/>
      <c r="V58" s="5"/>
      <c r="W58" s="5"/>
      <c r="X58" s="4"/>
      <c r="Y58" s="4"/>
      <c r="Z58" s="4"/>
      <c r="AA58" s="4"/>
      <c r="AB58" s="4"/>
      <c r="AC58" s="4"/>
      <c r="AD58" s="4"/>
      <c r="AE58" s="4"/>
      <c r="AF58" s="4"/>
      <c r="AG58" s="5"/>
    </row>
    <row r="59" spans="1:33" s="58" customFormat="1" ht="11">
      <c r="A59" s="61" t="s">
        <v>56</v>
      </c>
      <c r="B59" s="62"/>
      <c r="C59" s="54"/>
      <c r="D59" s="54"/>
      <c r="E59" s="54"/>
      <c r="F59" s="64">
        <v>0.20450864473295854</v>
      </c>
      <c r="G59" s="54"/>
      <c r="H59" s="54"/>
      <c r="I59" s="54"/>
      <c r="J59" s="54"/>
      <c r="K59" s="54"/>
      <c r="L59" s="54"/>
      <c r="M59" s="2"/>
      <c r="N59" s="56"/>
      <c r="O59" s="5"/>
      <c r="P59" s="5"/>
      <c r="Q59" s="5"/>
      <c r="R59" s="5"/>
      <c r="S59" s="5"/>
      <c r="T59" s="5"/>
      <c r="U59" s="5"/>
      <c r="V59" s="5"/>
      <c r="W59" s="5"/>
      <c r="X59" s="4"/>
      <c r="Y59" s="4"/>
      <c r="Z59" s="4"/>
      <c r="AA59" s="4"/>
      <c r="AB59" s="4"/>
      <c r="AC59" s="4"/>
      <c r="AD59" s="4"/>
      <c r="AE59" s="4"/>
      <c r="AF59" s="4"/>
      <c r="AG59" s="5"/>
    </row>
    <row r="60" spans="1:33" s="58" customFormat="1" ht="1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6"/>
      <c r="O60" s="5"/>
      <c r="P60" s="5"/>
      <c r="Q60" s="5"/>
      <c r="R60" s="5"/>
      <c r="S60" s="5"/>
      <c r="T60" s="5"/>
      <c r="U60" s="5"/>
      <c r="V60" s="5"/>
      <c r="W60" s="5"/>
      <c r="X60" s="4"/>
      <c r="Y60" s="4"/>
      <c r="Z60" s="4"/>
      <c r="AA60" s="4"/>
      <c r="AB60" s="4"/>
      <c r="AC60" s="4"/>
      <c r="AD60" s="4"/>
      <c r="AE60" s="4"/>
      <c r="AF60" s="4"/>
      <c r="AG60" s="5"/>
    </row>
    <row r="61" spans="1:33" s="58" customFormat="1" ht="1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6"/>
      <c r="O61" s="5"/>
      <c r="P61" s="5"/>
      <c r="Q61" s="5"/>
      <c r="R61" s="5"/>
      <c r="S61" s="5"/>
      <c r="T61" s="5"/>
      <c r="U61" s="5"/>
      <c r="V61" s="5"/>
      <c r="W61" s="5"/>
      <c r="X61" s="4"/>
      <c r="Y61" s="4"/>
      <c r="Z61" s="4"/>
      <c r="AA61" s="4"/>
      <c r="AB61" s="4"/>
      <c r="AC61" s="4"/>
      <c r="AD61" s="4"/>
      <c r="AE61" s="4"/>
      <c r="AF61" s="4"/>
      <c r="AG61" s="5"/>
    </row>
    <row r="62" spans="1:33" s="58" customFormat="1" ht="1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6"/>
      <c r="O62" s="5"/>
      <c r="P62" s="5"/>
      <c r="Q62" s="5"/>
      <c r="R62" s="5"/>
      <c r="S62" s="5"/>
      <c r="T62" s="5"/>
      <c r="U62" s="5"/>
      <c r="V62" s="5"/>
      <c r="W62" s="5"/>
      <c r="X62" s="4"/>
      <c r="Y62" s="4"/>
      <c r="Z62" s="4"/>
      <c r="AA62" s="4"/>
      <c r="AB62" s="4"/>
      <c r="AC62" s="4"/>
      <c r="AD62" s="4"/>
      <c r="AE62" s="4"/>
      <c r="AF62" s="4"/>
      <c r="AG62" s="5"/>
    </row>
    <row r="63" spans="1:33" s="58" customFormat="1" ht="1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6"/>
      <c r="O63" s="5"/>
      <c r="P63" s="5"/>
      <c r="Q63" s="5"/>
      <c r="R63" s="5"/>
      <c r="S63" s="5"/>
      <c r="T63" s="5"/>
      <c r="U63" s="5"/>
      <c r="V63" s="5"/>
      <c r="W63" s="5"/>
      <c r="X63" s="4"/>
      <c r="Y63" s="4"/>
      <c r="Z63" s="4"/>
      <c r="AA63" s="4"/>
      <c r="AB63" s="4"/>
      <c r="AC63" s="4"/>
      <c r="AD63" s="4"/>
      <c r="AE63" s="4"/>
      <c r="AF63" s="4"/>
      <c r="AG63" s="5"/>
    </row>
    <row r="64" spans="1:33" s="58" customFormat="1" ht="1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6"/>
      <c r="O64" s="5"/>
      <c r="P64" s="5"/>
      <c r="Q64" s="5"/>
      <c r="R64" s="5"/>
      <c r="S64" s="5"/>
      <c r="T64" s="5"/>
      <c r="U64" s="5"/>
      <c r="V64" s="5"/>
      <c r="W64" s="5"/>
      <c r="X64" s="4"/>
      <c r="Y64" s="4"/>
      <c r="Z64" s="4"/>
      <c r="AA64" s="4"/>
      <c r="AB64" s="4"/>
      <c r="AC64" s="4"/>
      <c r="AD64" s="4"/>
      <c r="AE64" s="4"/>
      <c r="AF64" s="4"/>
      <c r="AG64" s="5"/>
    </row>
    <row r="65" spans="1:33" s="58" customFormat="1" ht="11">
      <c r="A65" s="50"/>
      <c r="B65" s="2"/>
      <c r="C65" s="2"/>
      <c r="D65" s="2"/>
      <c r="E65" s="2"/>
      <c r="F65" s="2"/>
      <c r="G65" s="2"/>
      <c r="H65" s="2"/>
      <c r="I65" s="54"/>
      <c r="J65" s="2"/>
      <c r="K65" s="2"/>
      <c r="L65" s="54"/>
      <c r="M65" s="2"/>
      <c r="N65" s="56"/>
      <c r="O65" s="5"/>
      <c r="P65" s="5"/>
      <c r="Q65" s="5"/>
      <c r="R65" s="5"/>
      <c r="S65" s="5"/>
      <c r="T65" s="5"/>
      <c r="U65" s="5"/>
      <c r="V65" s="5"/>
      <c r="W65" s="5"/>
      <c r="X65" s="4"/>
      <c r="Y65" s="4"/>
      <c r="Z65" s="4"/>
      <c r="AA65" s="4"/>
      <c r="AB65" s="4"/>
      <c r="AC65" s="4"/>
      <c r="AD65" s="4"/>
      <c r="AE65" s="4"/>
      <c r="AF65" s="4"/>
      <c r="AG65" s="5"/>
    </row>
  </sheetData>
  <mergeCells count="18">
    <mergeCell ref="A4:A6"/>
    <mergeCell ref="B4:C6"/>
    <mergeCell ref="D4:E6"/>
    <mergeCell ref="F4:M4"/>
    <mergeCell ref="O4:W4"/>
    <mergeCell ref="F5:J5"/>
    <mergeCell ref="K5:K6"/>
    <mergeCell ref="L5:L6"/>
    <mergeCell ref="M5:M6"/>
    <mergeCell ref="AF5:AF6"/>
    <mergeCell ref="J1:M1"/>
    <mergeCell ref="O5:T5"/>
    <mergeCell ref="V5:V6"/>
    <mergeCell ref="W5:W6"/>
    <mergeCell ref="Y5:AC5"/>
    <mergeCell ref="AD5:AD6"/>
    <mergeCell ref="AE5:AE6"/>
    <mergeCell ref="Y4:AF4"/>
  </mergeCells>
  <pageMargins left="0.2" right="0.188888888888889" top="0.959027777777778" bottom="0.75" header="0.3" footer="0.3"/>
  <pageSetup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Conso 2020- Clean Format</vt:lpstr>
      <vt:lpstr>Conso 2021- Clean Format</vt:lpstr>
      <vt:lpstr>GGO Summary (Totals)</vt:lpstr>
      <vt:lpstr>GGO Summary (Totals) v1</vt:lpstr>
      <vt:lpstr>Conso 2020-rev1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dcterms:created xsi:type="dcterms:W3CDTF">2021-07-06T03:43:23Z</dcterms:created>
  <dcterms:modified xsi:type="dcterms:W3CDTF">2022-06-18T06:14:53Z</dcterms:modified>
  <cp:category/>
</cp:coreProperties>
</file>