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675"/>
  </bookViews>
  <sheets>
    <sheet name="Aug2016" sheetId="56" r:id="rId1"/>
    <sheet name="Sheet2" sheetId="2" r:id="rId2"/>
    <sheet name="Sheet3" sheetId="3" r:id="rId3"/>
  </sheets>
  <definedNames>
    <definedName name="_xlnm.Print_Area" localSheetId="0">'Aug2016'!$A$1:$AF$65</definedName>
  </definedNames>
  <calcPr calcId="124519"/>
</workbook>
</file>

<file path=xl/calcChain.xml><?xml version="1.0" encoding="utf-8"?>
<calcChain xmlns="http://schemas.openxmlformats.org/spreadsheetml/2006/main">
  <c r="M52" i="56"/>
  <c r="M57"/>
  <c r="M53"/>
  <c r="G52"/>
  <c r="AB36" l="1"/>
  <c r="AB37" s="1"/>
  <c r="AB35"/>
  <c r="M45"/>
  <c r="M36"/>
  <c r="G36"/>
  <c r="G49" s="1"/>
  <c r="G51" s="1"/>
  <c r="G54" s="1"/>
  <c r="G56" s="1"/>
  <c r="G58" s="1"/>
  <c r="J55" s="1"/>
  <c r="J36"/>
  <c r="I43"/>
  <c r="U62"/>
  <c r="V57"/>
  <c r="V54"/>
  <c r="V50"/>
  <c r="L40"/>
  <c r="L39"/>
  <c r="L38"/>
  <c r="L37"/>
  <c r="W36"/>
  <c r="W37" s="1"/>
  <c r="AF31"/>
  <c r="Y31"/>
  <c r="X31"/>
  <c r="W31"/>
  <c r="S31"/>
  <c r="R31"/>
  <c r="Q31"/>
  <c r="P31"/>
  <c r="N31"/>
  <c r="M31"/>
  <c r="L31"/>
  <c r="K31"/>
  <c r="I31"/>
  <c r="H31"/>
  <c r="G31"/>
  <c r="F31"/>
  <c r="AD29"/>
  <c r="AC29"/>
  <c r="AB29"/>
  <c r="AA29"/>
  <c r="AE29" s="1"/>
  <c r="Z29"/>
  <c r="T29"/>
  <c r="O29"/>
  <c r="U29" s="1"/>
  <c r="J29"/>
  <c r="AD27"/>
  <c r="AC27"/>
  <c r="AB27"/>
  <c r="AA27"/>
  <c r="AE27" s="1"/>
  <c r="Z27"/>
  <c r="T27"/>
  <c r="O27"/>
  <c r="U27" s="1"/>
  <c r="J27"/>
  <c r="AG26"/>
  <c r="AD25"/>
  <c r="AC25"/>
  <c r="AB25"/>
  <c r="AA25"/>
  <c r="AE25" s="1"/>
  <c r="Z25"/>
  <c r="T25"/>
  <c r="U25" s="1"/>
  <c r="O25"/>
  <c r="J25"/>
  <c r="V25" s="1"/>
  <c r="AG25" s="1"/>
  <c r="AC24"/>
  <c r="Z24"/>
  <c r="AD23"/>
  <c r="AC23"/>
  <c r="AB23"/>
  <c r="AA23"/>
  <c r="Z23"/>
  <c r="T23"/>
  <c r="O23"/>
  <c r="U23" s="1"/>
  <c r="J23"/>
  <c r="AG22"/>
  <c r="AD21"/>
  <c r="AC21"/>
  <c r="AB21"/>
  <c r="AA21"/>
  <c r="AE21" s="1"/>
  <c r="Z21"/>
  <c r="T21"/>
  <c r="O21"/>
  <c r="U21" s="1"/>
  <c r="J21"/>
  <c r="AD20"/>
  <c r="AC20"/>
  <c r="AB20"/>
  <c r="AA20"/>
  <c r="AE20" s="1"/>
  <c r="Z20"/>
  <c r="T20"/>
  <c r="O20"/>
  <c r="U20" s="1"/>
  <c r="J20"/>
  <c r="AD19"/>
  <c r="AC19"/>
  <c r="AB19"/>
  <c r="AA19"/>
  <c r="Z19"/>
  <c r="T19"/>
  <c r="O19"/>
  <c r="U19" s="1"/>
  <c r="J19"/>
  <c r="AD18"/>
  <c r="AC18"/>
  <c r="AC31" s="1"/>
  <c r="AB18"/>
  <c r="AB31" s="1"/>
  <c r="AA18"/>
  <c r="Z18"/>
  <c r="Z31" s="1"/>
  <c r="T18"/>
  <c r="T31" s="1"/>
  <c r="O18"/>
  <c r="O31" s="1"/>
  <c r="J18"/>
  <c r="AF2"/>
  <c r="V58" l="1"/>
  <c r="Z35" s="1"/>
  <c r="AE23"/>
  <c r="J45" s="1"/>
  <c r="J49" s="1"/>
  <c r="J51" s="1"/>
  <c r="AD31"/>
  <c r="J31"/>
  <c r="AA31"/>
  <c r="AE19"/>
  <c r="V23"/>
  <c r="M49"/>
  <c r="M51" s="1"/>
  <c r="M54" s="1"/>
  <c r="M56" s="1"/>
  <c r="M58" s="1"/>
  <c r="V19"/>
  <c r="V20"/>
  <c r="AG20" s="1"/>
  <c r="V21"/>
  <c r="AG21" s="1"/>
  <c r="V27"/>
  <c r="AG27" s="1"/>
  <c r="V29"/>
  <c r="AG29" s="1"/>
  <c r="U18"/>
  <c r="U31" s="1"/>
  <c r="AE18"/>
  <c r="AG23" l="1"/>
  <c r="J53"/>
  <c r="AG19"/>
  <c r="J52"/>
  <c r="Z36" s="1"/>
  <c r="Z37" s="1"/>
  <c r="AE31"/>
  <c r="V18"/>
  <c r="J54" l="1"/>
  <c r="J56" s="1"/>
  <c r="J58" s="1"/>
  <c r="V31"/>
  <c r="AG18"/>
  <c r="AG31" s="1"/>
</calcChain>
</file>

<file path=xl/sharedStrings.xml><?xml version="1.0" encoding="utf-8"?>
<sst xmlns="http://schemas.openxmlformats.org/spreadsheetml/2006/main" count="144" uniqueCount="101">
  <si>
    <t>Department</t>
  </si>
  <si>
    <t>Agency</t>
  </si>
  <si>
    <t>Operating Unit</t>
  </si>
  <si>
    <t>Organizational Code (UACS)</t>
  </si>
  <si>
    <t>(e.g. Old Fund Code: 101, 102, 151)</t>
  </si>
  <si>
    <t>PS</t>
  </si>
  <si>
    <t>MOOE</t>
  </si>
  <si>
    <t xml:space="preserve">Fin. Exp </t>
  </si>
  <si>
    <t>CO</t>
  </si>
  <si>
    <t>Total</t>
  </si>
  <si>
    <t>CURRENT YEAR BUDGET</t>
  </si>
  <si>
    <t>PRIOR YEAR'S ACCOUNTS PAYABLE</t>
  </si>
  <si>
    <t>Sub-Total</t>
  </si>
  <si>
    <t>CURRENT YEAR ACCOUNTS PAYABLE</t>
  </si>
  <si>
    <t>TOTAL</t>
  </si>
  <si>
    <t>SUB-</t>
  </si>
  <si>
    <t>PRIOR YEAR'S BUDGET</t>
  </si>
  <si>
    <t>TRUST LIABILITTIES</t>
  </si>
  <si>
    <t>GRAND TOTAL</t>
  </si>
  <si>
    <t>Remarks</t>
  </si>
  <si>
    <t>PARTICULARS</t>
  </si>
  <si>
    <t>6= (2+3+4+5)</t>
  </si>
  <si>
    <t>16=(12+13+14+15)</t>
  </si>
  <si>
    <t>17=(11+16)</t>
  </si>
  <si>
    <t>18=(6+17)</t>
  </si>
  <si>
    <t>22=(19+20+21)</t>
  </si>
  <si>
    <t>27=(23+24+25+26)</t>
  </si>
  <si>
    <t>MDS Checks Issued</t>
  </si>
  <si>
    <t>Advice to Debit Account</t>
  </si>
  <si>
    <t>Working Fund (NCA issued to BTR)</t>
  </si>
  <si>
    <t>Tax Remittance Advices Issued (TRA)</t>
  </si>
  <si>
    <t>Cash Disbursement Ceiling (CDC)</t>
  </si>
  <si>
    <t>Non-Cash Availment Authority (NCAA)</t>
  </si>
  <si>
    <t>Others (CDT, BTr Docs Stamps, etc)</t>
  </si>
  <si>
    <t>SUMMARY:</t>
  </si>
  <si>
    <t>Total Disbursement Authorities Received:</t>
  </si>
  <si>
    <t>Working fund</t>
  </si>
  <si>
    <t>TRA</t>
  </si>
  <si>
    <t>CDC</t>
  </si>
  <si>
    <t>NCAA</t>
  </si>
  <si>
    <t>Others (CDT, BTr docs Stamp, etc.)</t>
  </si>
  <si>
    <t>Less: Notice of Transfer allocation (NTA) issued</t>
  </si>
  <si>
    <t>Total Disbursement Authorities Available:</t>
  </si>
  <si>
    <t>Note: The use of NTA is Discouraged</t>
  </si>
  <si>
    <t>(Over)/Under Spending</t>
  </si>
  <si>
    <t>Certified Correct:</t>
  </si>
  <si>
    <t>Date:</t>
  </si>
  <si>
    <t>Agency Chief Accountant</t>
  </si>
  <si>
    <t>Approved By:</t>
  </si>
  <si>
    <t>Head of Agency or Authorized Representative</t>
  </si>
  <si>
    <t>LOLITA R. VERDADERO</t>
  </si>
  <si>
    <t>MONTHLY REPORT OF DISBURSEMENTS</t>
  </si>
  <si>
    <t>FAR No. 4</t>
  </si>
  <si>
    <t>:</t>
  </si>
  <si>
    <t>Funding Sources Code (as clustered) :</t>
  </si>
  <si>
    <t>11= (7+8+9+10)</t>
  </si>
  <si>
    <t>Office of the Secretary</t>
  </si>
  <si>
    <t>Less:</t>
  </si>
  <si>
    <t>Add:</t>
  </si>
  <si>
    <t xml:space="preserve">     Total</t>
  </si>
  <si>
    <t>Department of Finance (DOF)</t>
  </si>
  <si>
    <t xml:space="preserve">  11</t>
  </si>
  <si>
    <t xml:space="preserve">Total </t>
  </si>
  <si>
    <t xml:space="preserve">Balance of Disbursement Authorities </t>
  </si>
  <si>
    <t>Balance of Disbursement Authorities  as of to date</t>
  </si>
  <si>
    <t>Unutilized (unreverted) NCA previous month</t>
  </si>
  <si>
    <t>Balance before reversion of unutilized NCA</t>
  </si>
  <si>
    <t>Total Disbursement Program  ***</t>
  </si>
  <si>
    <t xml:space="preserve">  GENERAL FUND</t>
  </si>
  <si>
    <t>RLIP</t>
  </si>
  <si>
    <t>Special Purpose Fund, MOOE</t>
  </si>
  <si>
    <t xml:space="preserve">        by Budget Division, as follows:</t>
  </si>
  <si>
    <t>Disbursements</t>
  </si>
  <si>
    <t>PY Obligation-</t>
  </si>
  <si>
    <t xml:space="preserve">Less: Actual Disbursements </t>
  </si>
  <si>
    <t>01101101</t>
  </si>
  <si>
    <t xml:space="preserve">      NCA-BMB-A-16-000521 dtd 1/06/2016 ( Reg Operations)</t>
  </si>
  <si>
    <t xml:space="preserve">      NCA-BMB-A-16-000521 dtd 1/06/2016 ( RLIP)</t>
  </si>
  <si>
    <t xml:space="preserve">*** Based on Approved FY 2016 Monthly Disbursement Program (BED No. 3) </t>
  </si>
  <si>
    <t>Accts Payabe</t>
  </si>
  <si>
    <t>Not Yet Due</t>
  </si>
  <si>
    <t>&amp; Demandable</t>
  </si>
  <si>
    <t xml:space="preserve">Notice of Cash Allocation (NCA) </t>
  </si>
  <si>
    <t>NCA*</t>
  </si>
  <si>
    <t>* NCA deposited to MDS 2177-90002-1</t>
  </si>
  <si>
    <t xml:space="preserve">      NCA-BMB-A-16-003618 dtd 3/08/2016 ( PS 1st Tranche)</t>
  </si>
  <si>
    <t xml:space="preserve">      NCA-BMB-A-16-003618 dtd 3/08/2016 ( PS 1st Tranche RLIP)</t>
  </si>
  <si>
    <t xml:space="preserve">      NCA-BMB-A-16-007688 dtd 5/10/2016 (Mid-Year Bonus )</t>
  </si>
  <si>
    <t>Lapsed NCA for the 1st/2nd Qrts CY 2016</t>
  </si>
  <si>
    <t xml:space="preserve">      NCA-BMB-A-16-010300 dtd 6/13/2016 ( July Reg Operations)</t>
  </si>
  <si>
    <t>Undersecretary</t>
  </si>
  <si>
    <t>Previous Report (July)</t>
  </si>
  <si>
    <t>This month (August)</t>
  </si>
  <si>
    <t>As of 8/31/2016</t>
  </si>
  <si>
    <t>Month of AUGUST 2016</t>
  </si>
  <si>
    <t>As of 08/31/2016</t>
  </si>
  <si>
    <t>New GAA, Comprehensive Release, AUGUST 2016 Revised</t>
  </si>
  <si>
    <t>GIL S. BELTRAN</t>
  </si>
  <si>
    <t xml:space="preserve">      Total Cash Program, August  2016</t>
  </si>
  <si>
    <t xml:space="preserve">        Total TRA, August 2016</t>
  </si>
  <si>
    <t xml:space="preserve">      NCA-BMB-A-16-012903 dtd 7/15/2016 ( Aug Reg Operations)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</si>
</sst>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0" xfId="0" applyBorder="1"/>
    <xf numFmtId="43" fontId="4" fillId="0" borderId="17" xfId="1" applyFont="1" applyBorder="1"/>
    <xf numFmtId="43" fontId="0" fillId="0" borderId="0" xfId="0" applyNumberFormat="1"/>
    <xf numFmtId="0" fontId="4" fillId="0" borderId="0" xfId="0" applyFont="1"/>
    <xf numFmtId="43" fontId="4" fillId="0" borderId="0" xfId="1" applyFont="1"/>
    <xf numFmtId="43" fontId="4" fillId="0" borderId="7" xfId="1" applyFont="1" applyBorder="1"/>
    <xf numFmtId="43" fontId="4" fillId="0" borderId="0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/>
    <xf numFmtId="43" fontId="10" fillId="0" borderId="17" xfId="1" applyFont="1" applyBorder="1"/>
    <xf numFmtId="0" fontId="1" fillId="0" borderId="0" xfId="0" applyFont="1" applyBorder="1"/>
    <xf numFmtId="0" fontId="1" fillId="0" borderId="0" xfId="0" applyFont="1"/>
    <xf numFmtId="43" fontId="10" fillId="0" borderId="16" xfId="1" applyFont="1" applyBorder="1"/>
    <xf numFmtId="43" fontId="10" fillId="0" borderId="0" xfId="1" applyFont="1"/>
    <xf numFmtId="43" fontId="6" fillId="0" borderId="14" xfId="1" applyFont="1" applyBorder="1"/>
    <xf numFmtId="43" fontId="11" fillId="0" borderId="17" xfId="1" applyFont="1" applyBorder="1"/>
    <xf numFmtId="43" fontId="11" fillId="0" borderId="0" xfId="1" applyFont="1" applyBorder="1"/>
    <xf numFmtId="0" fontId="10" fillId="0" borderId="0" xfId="0" applyFont="1"/>
    <xf numFmtId="0" fontId="0" fillId="0" borderId="0" xfId="0" quotePrefix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43" fontId="7" fillId="0" borderId="0" xfId="1" applyFont="1" applyFill="1" applyBorder="1"/>
    <xf numFmtId="164" fontId="7" fillId="0" borderId="0" xfId="0" applyNumberFormat="1" applyFont="1"/>
    <xf numFmtId="43" fontId="6" fillId="0" borderId="14" xfId="1" applyFont="1" applyFill="1" applyBorder="1"/>
    <xf numFmtId="43" fontId="4" fillId="0" borderId="0" xfId="0" applyNumberFormat="1" applyFont="1"/>
    <xf numFmtId="43" fontId="4" fillId="0" borderId="0" xfId="1" applyFont="1" applyFill="1"/>
    <xf numFmtId="43" fontId="4" fillId="0" borderId="7" xfId="1" applyFont="1" applyFill="1" applyBorder="1"/>
    <xf numFmtId="0" fontId="0" fillId="0" borderId="0" xfId="0" applyFill="1" applyBorder="1"/>
    <xf numFmtId="0" fontId="0" fillId="0" borderId="11" xfId="0" applyFill="1" applyBorder="1"/>
    <xf numFmtId="0" fontId="1" fillId="0" borderId="12" xfId="0" applyFont="1" applyBorder="1"/>
    <xf numFmtId="43" fontId="7" fillId="0" borderId="7" xfId="1" applyFont="1" applyFill="1" applyBorder="1"/>
    <xf numFmtId="0" fontId="12" fillId="0" borderId="0" xfId="0" applyFont="1"/>
    <xf numFmtId="43" fontId="7" fillId="0" borderId="0" xfId="1" applyFont="1" applyFill="1"/>
    <xf numFmtId="43" fontId="10" fillId="0" borderId="0" xfId="1" applyFont="1" applyBorder="1"/>
    <xf numFmtId="0" fontId="16" fillId="0" borderId="0" xfId="0" quotePrefix="1" applyFont="1"/>
    <xf numFmtId="43" fontId="0" fillId="0" borderId="14" xfId="0" applyNumberFormat="1" applyBorder="1"/>
    <xf numFmtId="0" fontId="14" fillId="0" borderId="0" xfId="0" applyFont="1" applyFill="1" applyBorder="1"/>
    <xf numFmtId="0" fontId="4" fillId="0" borderId="0" xfId="0" applyFont="1" applyFill="1" applyBorder="1"/>
    <xf numFmtId="0" fontId="15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0" fillId="0" borderId="0" xfId="0" applyFill="1"/>
    <xf numFmtId="43" fontId="0" fillId="0" borderId="0" xfId="0" applyNumberFormat="1" applyFill="1"/>
    <xf numFmtId="43" fontId="15" fillId="0" borderId="0" xfId="1" applyFont="1" applyFill="1"/>
    <xf numFmtId="43" fontId="15" fillId="0" borderId="0" xfId="0" applyNumberFormat="1" applyFont="1" applyFill="1"/>
    <xf numFmtId="43" fontId="4" fillId="0" borderId="0" xfId="1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0" fillId="0" borderId="7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FF"/>
      <color rgb="FFFFFF99"/>
      <color rgb="FFFFFF66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695325</xdr:colOff>
      <xdr:row>56</xdr:row>
      <xdr:rowOff>47625</xdr:rowOff>
    </xdr:from>
    <xdr:to>
      <xdr:col>18</xdr:col>
      <xdr:colOff>741044</xdr:colOff>
      <xdr:row>58</xdr:row>
      <xdr:rowOff>142875</xdr:rowOff>
    </xdr:to>
    <xdr:sp macro="" textlink="">
      <xdr:nvSpPr>
        <xdr:cNvPr id="2" name="Right Brace 1"/>
        <xdr:cNvSpPr/>
      </xdr:nvSpPr>
      <xdr:spPr>
        <a:xfrm>
          <a:off x="14487525" y="8991600"/>
          <a:ext cx="45719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695325</xdr:colOff>
      <xdr:row>59</xdr:row>
      <xdr:rowOff>85725</xdr:rowOff>
    </xdr:from>
    <xdr:to>
      <xdr:col>18</xdr:col>
      <xdr:colOff>771525</xdr:colOff>
      <xdr:row>61</xdr:row>
      <xdr:rowOff>142875</xdr:rowOff>
    </xdr:to>
    <xdr:sp macro="" textlink="">
      <xdr:nvSpPr>
        <xdr:cNvPr id="3" name="Right Brace 2"/>
        <xdr:cNvSpPr/>
      </xdr:nvSpPr>
      <xdr:spPr>
        <a:xfrm>
          <a:off x="14487525" y="9582150"/>
          <a:ext cx="762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695325</xdr:colOff>
      <xdr:row>51</xdr:row>
      <xdr:rowOff>47625</xdr:rowOff>
    </xdr:from>
    <xdr:to>
      <xdr:col>18</xdr:col>
      <xdr:colOff>741044</xdr:colOff>
      <xdr:row>53</xdr:row>
      <xdr:rowOff>142875</xdr:rowOff>
    </xdr:to>
    <xdr:sp macro="" textlink="">
      <xdr:nvSpPr>
        <xdr:cNvPr id="4" name="Right Brace 3"/>
        <xdr:cNvSpPr/>
      </xdr:nvSpPr>
      <xdr:spPr>
        <a:xfrm>
          <a:off x="14487525" y="8039100"/>
          <a:ext cx="45719" cy="4953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695325</xdr:colOff>
      <xdr:row>54</xdr:row>
      <xdr:rowOff>85725</xdr:rowOff>
    </xdr:from>
    <xdr:to>
      <xdr:col>18</xdr:col>
      <xdr:colOff>771525</xdr:colOff>
      <xdr:row>56</xdr:row>
      <xdr:rowOff>142875</xdr:rowOff>
    </xdr:to>
    <xdr:sp macro="" textlink="">
      <xdr:nvSpPr>
        <xdr:cNvPr id="5" name="Right Brace 4"/>
        <xdr:cNvSpPr/>
      </xdr:nvSpPr>
      <xdr:spPr>
        <a:xfrm>
          <a:off x="14487525" y="8648700"/>
          <a:ext cx="762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workbookViewId="0">
      <selection activeCell="A3" sqref="A3:Q3"/>
    </sheetView>
  </sheetViews>
  <sheetFormatPr defaultRowHeight="15"/>
  <cols>
    <col min="1" max="1" width="1.28515625" customWidth="1"/>
    <col min="2" max="2" width="5.140625" customWidth="1"/>
    <col min="3" max="3" width="39.85546875" customWidth="1"/>
    <col min="4" max="4" width="1.28515625" customWidth="1"/>
    <col min="5" max="5" width="8.42578125" customWidth="1"/>
    <col min="6" max="6" width="12" customWidth="1"/>
    <col min="7" max="7" width="12.7109375" customWidth="1"/>
    <col min="8" max="8" width="12.42578125" customWidth="1"/>
    <col min="9" max="9" width="12.5703125" customWidth="1"/>
    <col min="10" max="10" width="12.7109375" customWidth="1"/>
    <col min="11" max="11" width="12" customWidth="1"/>
    <col min="12" max="12" width="12.42578125" customWidth="1"/>
    <col min="13" max="13" width="12.7109375" customWidth="1"/>
    <col min="14" max="14" width="11.42578125" customWidth="1"/>
    <col min="15" max="15" width="12.85546875" customWidth="1"/>
    <col min="16" max="16" width="9.85546875" customWidth="1"/>
    <col min="17" max="17" width="10.28515625" customWidth="1"/>
    <col min="18" max="18" width="9.5703125" customWidth="1"/>
    <col min="19" max="19" width="11.85546875" customWidth="1"/>
    <col min="20" max="22" width="12" customWidth="1"/>
    <col min="23" max="23" width="12.85546875" customWidth="1"/>
    <col min="24" max="24" width="11" customWidth="1"/>
    <col min="25" max="25" width="11.140625" customWidth="1"/>
    <col min="26" max="26" width="12.7109375" customWidth="1"/>
    <col min="27" max="27" width="12" customWidth="1"/>
    <col min="28" max="28" width="13.5703125" customWidth="1"/>
    <col min="29" max="29" width="10.7109375" customWidth="1"/>
    <col min="30" max="31" width="12" customWidth="1"/>
    <col min="32" max="32" width="8.5703125" customWidth="1"/>
    <col min="33" max="33" width="14.28515625" bestFit="1" customWidth="1"/>
    <col min="35" max="35" width="14.28515625" bestFit="1" customWidth="1"/>
  </cols>
  <sheetData>
    <row r="1" spans="1:32" ht="8.25" customHeight="1">
      <c r="AF1" s="19" t="s">
        <v>52</v>
      </c>
    </row>
    <row r="2" spans="1:32" ht="18.75">
      <c r="A2" s="81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41">
        <f ca="1">+NOW()</f>
        <v>42649.660108217591</v>
      </c>
    </row>
    <row r="3" spans="1:32" ht="15.75">
      <c r="A3" s="82" t="s">
        <v>94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.5" customHeight="1"/>
    <row r="5" spans="1:32">
      <c r="A5" t="s">
        <v>0</v>
      </c>
      <c r="D5" t="s">
        <v>53</v>
      </c>
      <c r="E5" s="29" t="s">
        <v>60</v>
      </c>
    </row>
    <row r="6" spans="1:32">
      <c r="A6" t="s">
        <v>1</v>
      </c>
      <c r="D6" t="s">
        <v>53</v>
      </c>
      <c r="E6" t="s">
        <v>56</v>
      </c>
    </row>
    <row r="7" spans="1:32">
      <c r="A7" t="s">
        <v>2</v>
      </c>
      <c r="D7" t="s">
        <v>53</v>
      </c>
    </row>
    <row r="8" spans="1:32">
      <c r="A8" t="s">
        <v>3</v>
      </c>
      <c r="D8" t="s">
        <v>53</v>
      </c>
      <c r="E8" s="36" t="s">
        <v>61</v>
      </c>
    </row>
    <row r="9" spans="1:32" ht="15.75">
      <c r="A9" t="s">
        <v>54</v>
      </c>
      <c r="D9" t="s">
        <v>53</v>
      </c>
      <c r="E9" s="53" t="s">
        <v>75</v>
      </c>
      <c r="F9" s="50" t="s">
        <v>68</v>
      </c>
    </row>
    <row r="10" spans="1:32">
      <c r="E10" t="s">
        <v>4</v>
      </c>
    </row>
    <row r="11" spans="1:32" ht="3" customHeight="1"/>
    <row r="12" spans="1:32">
      <c r="A12" s="1"/>
      <c r="B12" s="14"/>
      <c r="C12" s="14"/>
      <c r="D12" s="14"/>
      <c r="E12" s="2"/>
      <c r="F12" s="79" t="s">
        <v>10</v>
      </c>
      <c r="G12" s="79"/>
      <c r="H12" s="79"/>
      <c r="I12" s="79"/>
      <c r="J12" s="80"/>
      <c r="K12" s="78" t="s">
        <v>16</v>
      </c>
      <c r="L12" s="79"/>
      <c r="M12" s="79"/>
      <c r="N12" s="79"/>
      <c r="O12" s="79"/>
      <c r="P12" s="79"/>
      <c r="Q12" s="79"/>
      <c r="R12" s="79"/>
      <c r="S12" s="79"/>
      <c r="T12" s="79"/>
      <c r="U12" s="80"/>
      <c r="V12" s="48"/>
      <c r="W12" s="79" t="s">
        <v>17</v>
      </c>
      <c r="X12" s="79"/>
      <c r="Y12" s="79"/>
      <c r="Z12" s="80"/>
      <c r="AA12" s="78" t="s">
        <v>18</v>
      </c>
      <c r="AB12" s="79"/>
      <c r="AC12" s="79"/>
      <c r="AD12" s="79"/>
      <c r="AE12" s="80"/>
      <c r="AF12" s="48"/>
    </row>
    <row r="13" spans="1:32">
      <c r="A13" s="70" t="s">
        <v>20</v>
      </c>
      <c r="B13" s="71"/>
      <c r="C13" s="71"/>
      <c r="D13" s="71"/>
      <c r="E13" s="72"/>
      <c r="F13" s="7"/>
      <c r="G13" s="7"/>
      <c r="H13" s="7"/>
      <c r="I13" s="7"/>
      <c r="J13" s="7"/>
      <c r="K13" s="69" t="s">
        <v>11</v>
      </c>
      <c r="L13" s="69"/>
      <c r="M13" s="69"/>
      <c r="N13" s="69"/>
      <c r="O13" s="73"/>
      <c r="P13" s="74" t="s">
        <v>13</v>
      </c>
      <c r="Q13" s="69"/>
      <c r="R13" s="69"/>
      <c r="S13" s="69"/>
      <c r="T13" s="73"/>
      <c r="U13" s="7"/>
      <c r="V13" s="9" t="s">
        <v>15</v>
      </c>
      <c r="W13" s="7"/>
      <c r="X13" s="7"/>
      <c r="Y13" s="7"/>
      <c r="Z13" s="7"/>
      <c r="AA13" s="7"/>
      <c r="AB13" s="7"/>
      <c r="AC13" s="7"/>
      <c r="AD13" s="7"/>
      <c r="AE13" s="7"/>
      <c r="AF13" s="9" t="s">
        <v>19</v>
      </c>
    </row>
    <row r="14" spans="1:32">
      <c r="A14" s="5"/>
      <c r="B14" s="15"/>
      <c r="C14" s="15"/>
      <c r="D14" s="15"/>
      <c r="E14" s="6"/>
      <c r="F14" s="8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12" t="s">
        <v>5</v>
      </c>
      <c r="L14" s="23" t="s">
        <v>6</v>
      </c>
      <c r="M14" s="12" t="s">
        <v>7</v>
      </c>
      <c r="N14" s="12" t="s">
        <v>8</v>
      </c>
      <c r="O14" s="12" t="s">
        <v>12</v>
      </c>
      <c r="P14" s="12" t="s">
        <v>5</v>
      </c>
      <c r="Q14" s="12" t="s">
        <v>6</v>
      </c>
      <c r="R14" s="12" t="s">
        <v>7</v>
      </c>
      <c r="S14" s="12" t="s">
        <v>8</v>
      </c>
      <c r="T14" s="12" t="s">
        <v>12</v>
      </c>
      <c r="U14" s="9" t="s">
        <v>14</v>
      </c>
      <c r="V14" s="9" t="s">
        <v>14</v>
      </c>
      <c r="W14" s="9" t="s">
        <v>5</v>
      </c>
      <c r="X14" s="9" t="s">
        <v>6</v>
      </c>
      <c r="Y14" s="9" t="s">
        <v>8</v>
      </c>
      <c r="Z14" s="9" t="s">
        <v>14</v>
      </c>
      <c r="AA14" s="9" t="s">
        <v>5</v>
      </c>
      <c r="AB14" s="9" t="s">
        <v>6</v>
      </c>
      <c r="AC14" s="9" t="s">
        <v>7</v>
      </c>
      <c r="AD14" s="9" t="s">
        <v>8</v>
      </c>
      <c r="AE14" s="9" t="s">
        <v>14</v>
      </c>
      <c r="AF14" s="10"/>
    </row>
    <row r="15" spans="1:32" ht="11.25" customHeight="1">
      <c r="A15" s="75">
        <v>1</v>
      </c>
      <c r="B15" s="76"/>
      <c r="C15" s="76"/>
      <c r="D15" s="76"/>
      <c r="E15" s="77"/>
      <c r="F15" s="13">
        <v>2</v>
      </c>
      <c r="G15" s="13">
        <v>3</v>
      </c>
      <c r="H15" s="13">
        <v>4</v>
      </c>
      <c r="I15" s="13">
        <v>5</v>
      </c>
      <c r="J15" s="13" t="s">
        <v>21</v>
      </c>
      <c r="K15" s="13">
        <v>7</v>
      </c>
      <c r="L15" s="13">
        <v>8</v>
      </c>
      <c r="M15" s="13">
        <v>9</v>
      </c>
      <c r="N15" s="13">
        <v>10</v>
      </c>
      <c r="O15" s="13" t="s">
        <v>55</v>
      </c>
      <c r="P15" s="13">
        <v>12</v>
      </c>
      <c r="Q15" s="13">
        <v>13</v>
      </c>
      <c r="R15" s="13">
        <v>14</v>
      </c>
      <c r="S15" s="13">
        <v>15</v>
      </c>
      <c r="T15" s="13" t="s">
        <v>22</v>
      </c>
      <c r="U15" s="13" t="s">
        <v>23</v>
      </c>
      <c r="V15" s="13" t="s">
        <v>24</v>
      </c>
      <c r="W15" s="13">
        <v>19</v>
      </c>
      <c r="X15" s="13">
        <v>20</v>
      </c>
      <c r="Y15" s="13">
        <v>21</v>
      </c>
      <c r="Z15" s="13" t="s">
        <v>25</v>
      </c>
      <c r="AA15" s="13">
        <v>23</v>
      </c>
      <c r="AB15" s="13">
        <v>24</v>
      </c>
      <c r="AC15" s="13">
        <v>25</v>
      </c>
      <c r="AD15" s="13">
        <v>26</v>
      </c>
      <c r="AE15" s="13" t="s">
        <v>26</v>
      </c>
      <c r="AF15" s="13">
        <v>28</v>
      </c>
    </row>
    <row r="16" spans="1:32" ht="5.25" customHeight="1">
      <c r="A16" s="1"/>
      <c r="B16" s="14"/>
      <c r="C16" s="14"/>
      <c r="D16" s="14"/>
      <c r="E16" s="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5">
      <c r="A17" s="3"/>
      <c r="B17" s="16" t="s">
        <v>82</v>
      </c>
      <c r="C17" s="16"/>
      <c r="D17" s="16"/>
      <c r="E17" s="4"/>
      <c r="F17" s="10"/>
      <c r="G17" s="10"/>
      <c r="H17" s="10"/>
      <c r="I17" s="10"/>
      <c r="J17" s="5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5">
      <c r="A18" s="3"/>
      <c r="B18" s="16"/>
      <c r="C18" s="16" t="s">
        <v>27</v>
      </c>
      <c r="D18" s="16"/>
      <c r="E18" s="4"/>
      <c r="F18" s="32">
        <v>914080.34</v>
      </c>
      <c r="G18" s="32">
        <v>5542380.3099999996</v>
      </c>
      <c r="H18" s="32">
        <v>0</v>
      </c>
      <c r="I18" s="32">
        <v>187392.85</v>
      </c>
      <c r="J18" s="32">
        <f>SUM(F18:I18)</f>
        <v>6643853.4999999991</v>
      </c>
      <c r="K18" s="42">
        <v>0</v>
      </c>
      <c r="L18" s="32">
        <v>1234040.54</v>
      </c>
      <c r="M18" s="32">
        <v>0</v>
      </c>
      <c r="N18" s="32">
        <v>1786538.12</v>
      </c>
      <c r="O18" s="32">
        <f>SUM(K18:N18)</f>
        <v>3020578.66</v>
      </c>
      <c r="P18" s="32">
        <v>0</v>
      </c>
      <c r="Q18" s="32"/>
      <c r="R18" s="32"/>
      <c r="S18" s="32">
        <v>0</v>
      </c>
      <c r="T18" s="32">
        <f>SUM(P18:S18)</f>
        <v>0</v>
      </c>
      <c r="U18" s="32">
        <f>+O18+T18</f>
        <v>3020578.66</v>
      </c>
      <c r="V18" s="32">
        <f>+J18+U18</f>
        <v>9664432.1600000001</v>
      </c>
      <c r="W18" s="32"/>
      <c r="X18" s="32"/>
      <c r="Y18" s="32"/>
      <c r="Z18" s="32">
        <f>SUM(W18:Y18)</f>
        <v>0</v>
      </c>
      <c r="AA18" s="32">
        <f>+F18+K18+P18+W18</f>
        <v>914080.34</v>
      </c>
      <c r="AB18" s="32">
        <f>+G18+L18+Q18+X18</f>
        <v>6776420.8499999996</v>
      </c>
      <c r="AC18" s="32">
        <f>+H18+M18+R18</f>
        <v>0</v>
      </c>
      <c r="AD18" s="32">
        <f>+I18+N18+S18+Y18</f>
        <v>1973930.9700000002</v>
      </c>
      <c r="AE18" s="32">
        <f>SUM(AA18:AD18)</f>
        <v>9664432.1600000001</v>
      </c>
      <c r="AF18" s="10"/>
      <c r="AG18" s="18">
        <f>+V18+Z18-AE18</f>
        <v>0</v>
      </c>
      <c r="AI18" s="18"/>
    </row>
    <row r="19" spans="1:35">
      <c r="A19" s="3"/>
      <c r="B19" s="16"/>
      <c r="C19" s="16" t="s">
        <v>28</v>
      </c>
      <c r="D19" s="16"/>
      <c r="E19" s="4"/>
      <c r="F19" s="32">
        <v>9751795.8100000005</v>
      </c>
      <c r="G19" s="32">
        <v>6813959.4299999997</v>
      </c>
      <c r="H19" s="32">
        <v>0</v>
      </c>
      <c r="I19" s="32">
        <v>0</v>
      </c>
      <c r="J19" s="32">
        <f t="shared" ref="J19:J29" si="0">SUM(F19:I19)</f>
        <v>16565755.24</v>
      </c>
      <c r="K19" s="32">
        <v>0</v>
      </c>
      <c r="L19" s="32">
        <v>926970.53</v>
      </c>
      <c r="M19" s="32">
        <v>0</v>
      </c>
      <c r="N19" s="32">
        <v>0</v>
      </c>
      <c r="O19" s="32">
        <f t="shared" ref="O19:O29" si="1">SUM(K19:N19)</f>
        <v>926970.53</v>
      </c>
      <c r="P19" s="32">
        <v>0</v>
      </c>
      <c r="Q19" s="32">
        <v>0</v>
      </c>
      <c r="R19" s="32">
        <v>0</v>
      </c>
      <c r="S19" s="32"/>
      <c r="T19" s="32">
        <f t="shared" ref="T19:T29" si="2">SUM(P19:S19)</f>
        <v>0</v>
      </c>
      <c r="U19" s="32">
        <f t="shared" ref="U19:U29" si="3">+O19+T19</f>
        <v>926970.53</v>
      </c>
      <c r="V19" s="32">
        <f t="shared" ref="V19:V29" si="4">+J19+U19</f>
        <v>17492725.77</v>
      </c>
      <c r="W19" s="32"/>
      <c r="X19" s="32"/>
      <c r="Y19" s="32"/>
      <c r="Z19" s="32">
        <f t="shared" ref="Z19:Z29" si="5">SUM(W19:Y19)</f>
        <v>0</v>
      </c>
      <c r="AA19" s="32">
        <f t="shared" ref="AA19:AB29" si="6">+F19+K19+P19+W19</f>
        <v>9751795.8100000005</v>
      </c>
      <c r="AB19" s="32">
        <f t="shared" si="6"/>
        <v>7740929.96</v>
      </c>
      <c r="AC19" s="32">
        <f t="shared" ref="AC19:AC29" si="7">+H19+M19+R19</f>
        <v>0</v>
      </c>
      <c r="AD19" s="32">
        <f t="shared" ref="AD19:AD29" si="8">+I19+N19+S19+Y19</f>
        <v>0</v>
      </c>
      <c r="AE19" s="32">
        <f t="shared" ref="AE19:AE29" si="9">SUM(AA19:AD19)</f>
        <v>17492725.77</v>
      </c>
      <c r="AF19" s="10"/>
      <c r="AG19" s="18">
        <f t="shared" ref="AG19:AG29" si="10">+V19+Z19-AE19</f>
        <v>0</v>
      </c>
      <c r="AI19" s="18"/>
    </row>
    <row r="20" spans="1:35" ht="6" customHeight="1">
      <c r="A20" s="3"/>
      <c r="B20" s="16"/>
      <c r="C20" s="16"/>
      <c r="D20" s="16"/>
      <c r="E20" s="4"/>
      <c r="F20" s="32"/>
      <c r="G20" s="32"/>
      <c r="H20" s="32"/>
      <c r="I20" s="32"/>
      <c r="J20" s="32">
        <f t="shared" si="0"/>
        <v>0</v>
      </c>
      <c r="K20" s="32"/>
      <c r="L20" s="32"/>
      <c r="M20" s="32"/>
      <c r="N20" s="32"/>
      <c r="O20" s="32">
        <f t="shared" si="1"/>
        <v>0</v>
      </c>
      <c r="P20" s="32"/>
      <c r="Q20" s="32"/>
      <c r="R20" s="32"/>
      <c r="S20" s="32"/>
      <c r="T20" s="32">
        <f t="shared" si="2"/>
        <v>0</v>
      </c>
      <c r="U20" s="32">
        <f t="shared" si="3"/>
        <v>0</v>
      </c>
      <c r="V20" s="32">
        <f t="shared" si="4"/>
        <v>0</v>
      </c>
      <c r="W20" s="32"/>
      <c r="X20" s="32"/>
      <c r="Y20" s="32"/>
      <c r="Z20" s="32">
        <f t="shared" si="5"/>
        <v>0</v>
      </c>
      <c r="AA20" s="32">
        <f t="shared" si="6"/>
        <v>0</v>
      </c>
      <c r="AB20" s="32">
        <f t="shared" si="6"/>
        <v>0</v>
      </c>
      <c r="AC20" s="32">
        <f t="shared" si="7"/>
        <v>0</v>
      </c>
      <c r="AD20" s="32">
        <f t="shared" si="8"/>
        <v>0</v>
      </c>
      <c r="AE20" s="32">
        <f t="shared" si="9"/>
        <v>0</v>
      </c>
      <c r="AF20" s="10"/>
      <c r="AG20" s="18">
        <f t="shared" si="10"/>
        <v>0</v>
      </c>
    </row>
    <row r="21" spans="1:35">
      <c r="A21" s="3"/>
      <c r="B21" s="16" t="s">
        <v>29</v>
      </c>
      <c r="C21" s="16"/>
      <c r="D21" s="16"/>
      <c r="E21" s="4"/>
      <c r="F21" s="32"/>
      <c r="G21" s="32"/>
      <c r="H21" s="32"/>
      <c r="I21" s="32"/>
      <c r="J21" s="32">
        <f t="shared" si="0"/>
        <v>0</v>
      </c>
      <c r="K21" s="32"/>
      <c r="L21" s="32"/>
      <c r="M21" s="32"/>
      <c r="N21" s="32"/>
      <c r="O21" s="32">
        <f t="shared" si="1"/>
        <v>0</v>
      </c>
      <c r="P21" s="32"/>
      <c r="Q21" s="32"/>
      <c r="R21" s="32"/>
      <c r="S21" s="32"/>
      <c r="T21" s="32">
        <f t="shared" si="2"/>
        <v>0</v>
      </c>
      <c r="U21" s="32">
        <f t="shared" si="3"/>
        <v>0</v>
      </c>
      <c r="V21" s="32">
        <f t="shared" si="4"/>
        <v>0</v>
      </c>
      <c r="W21" s="32"/>
      <c r="X21" s="32"/>
      <c r="Y21" s="32"/>
      <c r="Z21" s="32">
        <f t="shared" si="5"/>
        <v>0</v>
      </c>
      <c r="AA21" s="32">
        <f t="shared" si="6"/>
        <v>0</v>
      </c>
      <c r="AB21" s="32">
        <f t="shared" si="6"/>
        <v>0</v>
      </c>
      <c r="AC21" s="32">
        <f t="shared" si="7"/>
        <v>0</v>
      </c>
      <c r="AD21" s="32">
        <f t="shared" si="8"/>
        <v>0</v>
      </c>
      <c r="AE21" s="32">
        <f t="shared" si="9"/>
        <v>0</v>
      </c>
      <c r="AF21" s="10"/>
      <c r="AG21" s="18">
        <f t="shared" si="10"/>
        <v>0</v>
      </c>
    </row>
    <row r="22" spans="1:35" ht="6.75" customHeight="1">
      <c r="A22" s="3"/>
      <c r="B22" s="16"/>
      <c r="C22" s="16"/>
      <c r="D22" s="16"/>
      <c r="E22" s="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10"/>
      <c r="AG22" s="18">
        <f t="shared" si="10"/>
        <v>0</v>
      </c>
    </row>
    <row r="23" spans="1:35">
      <c r="A23" s="3"/>
      <c r="B23" s="46" t="s">
        <v>30</v>
      </c>
      <c r="C23" s="46"/>
      <c r="D23" s="46"/>
      <c r="E23" s="47"/>
      <c r="F23" s="42">
        <v>2586665.09</v>
      </c>
      <c r="G23" s="42">
        <v>714414.52</v>
      </c>
      <c r="H23" s="42">
        <v>0</v>
      </c>
      <c r="I23" s="42">
        <v>10607.15</v>
      </c>
      <c r="J23" s="42">
        <f t="shared" si="0"/>
        <v>3311686.76</v>
      </c>
      <c r="K23" s="42">
        <v>0</v>
      </c>
      <c r="L23" s="42">
        <v>159271.46</v>
      </c>
      <c r="M23" s="42">
        <v>0</v>
      </c>
      <c r="N23" s="42">
        <v>7285.72</v>
      </c>
      <c r="O23" s="42">
        <f t="shared" si="1"/>
        <v>166557.18</v>
      </c>
      <c r="P23" s="42">
        <v>0</v>
      </c>
      <c r="Q23" s="42"/>
      <c r="R23" s="42"/>
      <c r="S23" s="42">
        <v>2848.93</v>
      </c>
      <c r="T23" s="42">
        <f t="shared" si="2"/>
        <v>2848.93</v>
      </c>
      <c r="U23" s="42">
        <f t="shared" si="3"/>
        <v>169406.11</v>
      </c>
      <c r="V23" s="42">
        <f t="shared" si="4"/>
        <v>3481092.8699999996</v>
      </c>
      <c r="W23" s="42"/>
      <c r="X23" s="42"/>
      <c r="Y23" s="42"/>
      <c r="Z23" s="42">
        <f t="shared" si="5"/>
        <v>0</v>
      </c>
      <c r="AA23" s="42">
        <f t="shared" si="6"/>
        <v>2586665.09</v>
      </c>
      <c r="AB23" s="42">
        <f t="shared" si="6"/>
        <v>873685.98</v>
      </c>
      <c r="AC23" s="42">
        <f t="shared" si="7"/>
        <v>0</v>
      </c>
      <c r="AD23" s="42">
        <f t="shared" si="8"/>
        <v>20741.8</v>
      </c>
      <c r="AE23" s="42">
        <f t="shared" si="9"/>
        <v>3481092.8699999996</v>
      </c>
      <c r="AF23" s="10"/>
      <c r="AG23" s="18">
        <f t="shared" si="10"/>
        <v>0</v>
      </c>
    </row>
    <row r="24" spans="1:35" ht="5.25" customHeight="1">
      <c r="A24" s="3"/>
      <c r="B24" s="16"/>
      <c r="C24" s="16"/>
      <c r="D24" s="16"/>
      <c r="E24" s="4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>
        <f t="shared" si="5"/>
        <v>0</v>
      </c>
      <c r="AA24" s="32"/>
      <c r="AB24" s="32"/>
      <c r="AC24" s="32">
        <f t="shared" si="7"/>
        <v>0</v>
      </c>
      <c r="AD24" s="32"/>
      <c r="AE24" s="32"/>
      <c r="AF24" s="10"/>
      <c r="AG24" s="18"/>
    </row>
    <row r="25" spans="1:35">
      <c r="A25" s="3"/>
      <c r="B25" s="16" t="s">
        <v>31</v>
      </c>
      <c r="C25" s="16"/>
      <c r="D25" s="16"/>
      <c r="E25" s="4"/>
      <c r="F25" s="32"/>
      <c r="G25" s="32"/>
      <c r="H25" s="32"/>
      <c r="I25" s="32"/>
      <c r="J25" s="32">
        <f t="shared" si="0"/>
        <v>0</v>
      </c>
      <c r="K25" s="32"/>
      <c r="L25" s="32"/>
      <c r="M25" s="32"/>
      <c r="N25" s="32"/>
      <c r="O25" s="32">
        <f t="shared" si="1"/>
        <v>0</v>
      </c>
      <c r="P25" s="32"/>
      <c r="Q25" s="32"/>
      <c r="R25" s="32"/>
      <c r="S25" s="32"/>
      <c r="T25" s="32">
        <f t="shared" si="2"/>
        <v>0</v>
      </c>
      <c r="U25" s="32">
        <f t="shared" si="3"/>
        <v>0</v>
      </c>
      <c r="V25" s="32">
        <f t="shared" si="4"/>
        <v>0</v>
      </c>
      <c r="W25" s="32"/>
      <c r="X25" s="32"/>
      <c r="Y25" s="32"/>
      <c r="Z25" s="32">
        <f t="shared" si="5"/>
        <v>0</v>
      </c>
      <c r="AA25" s="32">
        <f t="shared" si="6"/>
        <v>0</v>
      </c>
      <c r="AB25" s="32">
        <f t="shared" si="6"/>
        <v>0</v>
      </c>
      <c r="AC25" s="32">
        <f t="shared" si="7"/>
        <v>0</v>
      </c>
      <c r="AD25" s="32">
        <f t="shared" si="8"/>
        <v>0</v>
      </c>
      <c r="AE25" s="32">
        <f t="shared" si="9"/>
        <v>0</v>
      </c>
      <c r="AF25" s="10"/>
      <c r="AG25" s="18">
        <f t="shared" si="10"/>
        <v>0</v>
      </c>
    </row>
    <row r="26" spans="1:35" ht="6" customHeight="1">
      <c r="A26" s="3"/>
      <c r="B26" s="16"/>
      <c r="C26" s="16"/>
      <c r="D26" s="16"/>
      <c r="E26" s="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10"/>
      <c r="AG26" s="18">
        <f t="shared" si="10"/>
        <v>0</v>
      </c>
    </row>
    <row r="27" spans="1:35">
      <c r="A27" s="3"/>
      <c r="B27" s="16" t="s">
        <v>32</v>
      </c>
      <c r="C27" s="16"/>
      <c r="D27" s="16"/>
      <c r="E27" s="4"/>
      <c r="F27" s="32"/>
      <c r="G27" s="32"/>
      <c r="H27" s="32"/>
      <c r="I27" s="32"/>
      <c r="J27" s="32">
        <f t="shared" si="0"/>
        <v>0</v>
      </c>
      <c r="K27" s="32"/>
      <c r="L27" s="32"/>
      <c r="M27" s="32"/>
      <c r="N27" s="32"/>
      <c r="O27" s="32">
        <f t="shared" si="1"/>
        <v>0</v>
      </c>
      <c r="P27" s="32"/>
      <c r="Q27" s="32"/>
      <c r="R27" s="32"/>
      <c r="S27" s="32"/>
      <c r="T27" s="32">
        <f t="shared" si="2"/>
        <v>0</v>
      </c>
      <c r="U27" s="32">
        <f t="shared" si="3"/>
        <v>0</v>
      </c>
      <c r="V27" s="32">
        <f t="shared" si="4"/>
        <v>0</v>
      </c>
      <c r="W27" s="32"/>
      <c r="X27" s="32"/>
      <c r="Y27" s="32"/>
      <c r="Z27" s="32">
        <f t="shared" si="5"/>
        <v>0</v>
      </c>
      <c r="AA27" s="32">
        <f t="shared" si="6"/>
        <v>0</v>
      </c>
      <c r="AB27" s="32">
        <f t="shared" si="6"/>
        <v>0</v>
      </c>
      <c r="AC27" s="32">
        <f t="shared" si="7"/>
        <v>0</v>
      </c>
      <c r="AD27" s="32">
        <f t="shared" si="8"/>
        <v>0</v>
      </c>
      <c r="AE27" s="32">
        <f t="shared" si="9"/>
        <v>0</v>
      </c>
      <c r="AF27" s="10"/>
      <c r="AG27" s="18">
        <f t="shared" si="10"/>
        <v>0</v>
      </c>
    </row>
    <row r="28" spans="1:35" ht="4.5" customHeight="1">
      <c r="A28" s="3"/>
      <c r="B28" s="16"/>
      <c r="C28" s="16"/>
      <c r="D28" s="16"/>
      <c r="E28" s="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10"/>
      <c r="AG28" s="18"/>
    </row>
    <row r="29" spans="1:35">
      <c r="A29" s="3"/>
      <c r="B29" s="16" t="s">
        <v>33</v>
      </c>
      <c r="C29" s="16"/>
      <c r="D29" s="16"/>
      <c r="E29" s="4"/>
      <c r="F29" s="32"/>
      <c r="G29" s="32"/>
      <c r="H29" s="32"/>
      <c r="I29" s="32"/>
      <c r="J29" s="32">
        <f t="shared" si="0"/>
        <v>0</v>
      </c>
      <c r="K29" s="32"/>
      <c r="L29" s="32"/>
      <c r="M29" s="32"/>
      <c r="N29" s="32"/>
      <c r="O29" s="32">
        <f t="shared" si="1"/>
        <v>0</v>
      </c>
      <c r="P29" s="32"/>
      <c r="Q29" s="32"/>
      <c r="R29" s="32"/>
      <c r="S29" s="32"/>
      <c r="T29" s="32">
        <f t="shared" si="2"/>
        <v>0</v>
      </c>
      <c r="U29" s="32">
        <f t="shared" si="3"/>
        <v>0</v>
      </c>
      <c r="V29" s="32">
        <f t="shared" si="4"/>
        <v>0</v>
      </c>
      <c r="W29" s="32"/>
      <c r="X29" s="32"/>
      <c r="Y29" s="32"/>
      <c r="Z29" s="32">
        <f t="shared" si="5"/>
        <v>0</v>
      </c>
      <c r="AA29" s="32">
        <f t="shared" si="6"/>
        <v>0</v>
      </c>
      <c r="AB29" s="32">
        <f t="shared" si="6"/>
        <v>0</v>
      </c>
      <c r="AC29" s="32">
        <f t="shared" si="7"/>
        <v>0</v>
      </c>
      <c r="AD29" s="32">
        <f t="shared" si="8"/>
        <v>0</v>
      </c>
      <c r="AE29" s="32">
        <f t="shared" si="9"/>
        <v>0</v>
      </c>
      <c r="AF29" s="10"/>
      <c r="AG29" s="18">
        <f t="shared" si="10"/>
        <v>0</v>
      </c>
    </row>
    <row r="30" spans="1:35" ht="6" customHeight="1">
      <c r="A30" s="3"/>
      <c r="B30" s="16"/>
      <c r="C30" s="16"/>
      <c r="D30" s="16"/>
      <c r="E30" s="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10"/>
    </row>
    <row r="31" spans="1:35" ht="15.75" thickBot="1">
      <c r="A31" s="3"/>
      <c r="B31" s="16"/>
      <c r="C31" s="28" t="s">
        <v>62</v>
      </c>
      <c r="D31" s="16"/>
      <c r="E31" s="4"/>
      <c r="F31" s="33">
        <f>SUM(F18:F29)</f>
        <v>13252541.24</v>
      </c>
      <c r="G31" s="33">
        <f t="shared" ref="G31:AG31" si="11">SUM(G18:G29)</f>
        <v>13070754.259999998</v>
      </c>
      <c r="H31" s="33">
        <f t="shared" si="11"/>
        <v>0</v>
      </c>
      <c r="I31" s="33">
        <f t="shared" si="11"/>
        <v>198000</v>
      </c>
      <c r="J31" s="33">
        <f t="shared" si="11"/>
        <v>26521295.5</v>
      </c>
      <c r="K31" s="33">
        <f t="shared" si="11"/>
        <v>0</v>
      </c>
      <c r="L31" s="33">
        <f t="shared" si="11"/>
        <v>2320282.5300000003</v>
      </c>
      <c r="M31" s="33">
        <f t="shared" si="11"/>
        <v>0</v>
      </c>
      <c r="N31" s="33">
        <f t="shared" si="11"/>
        <v>1793823.84</v>
      </c>
      <c r="O31" s="33">
        <f t="shared" si="11"/>
        <v>4114106.3700000006</v>
      </c>
      <c r="P31" s="33">
        <f t="shared" si="11"/>
        <v>0</v>
      </c>
      <c r="Q31" s="33">
        <f t="shared" si="11"/>
        <v>0</v>
      </c>
      <c r="R31" s="33">
        <f t="shared" si="11"/>
        <v>0</v>
      </c>
      <c r="S31" s="33">
        <f t="shared" si="11"/>
        <v>2848.93</v>
      </c>
      <c r="T31" s="33">
        <f t="shared" si="11"/>
        <v>2848.93</v>
      </c>
      <c r="U31" s="33">
        <f t="shared" si="11"/>
        <v>4116955.3000000003</v>
      </c>
      <c r="V31" s="33">
        <f t="shared" si="11"/>
        <v>30638250.800000001</v>
      </c>
      <c r="W31" s="33">
        <f t="shared" si="11"/>
        <v>0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13252541.24</v>
      </c>
      <c r="AB31" s="33">
        <f t="shared" si="11"/>
        <v>15391036.789999999</v>
      </c>
      <c r="AC31" s="33">
        <f t="shared" si="11"/>
        <v>0</v>
      </c>
      <c r="AD31" s="33">
        <f t="shared" si="11"/>
        <v>1994672.7700000003</v>
      </c>
      <c r="AE31" s="33">
        <f t="shared" si="11"/>
        <v>30638250.800000001</v>
      </c>
      <c r="AF31" s="27">
        <f t="shared" si="11"/>
        <v>0</v>
      </c>
      <c r="AG31" s="17">
        <f t="shared" si="11"/>
        <v>0</v>
      </c>
    </row>
    <row r="32" spans="1:35" ht="5.25" customHeight="1" thickTop="1">
      <c r="A32" s="5"/>
      <c r="B32" s="15"/>
      <c r="C32" s="15"/>
      <c r="D32" s="15"/>
      <c r="E32" s="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33" ht="4.5" customHeight="1"/>
    <row r="34" spans="2:33">
      <c r="B34" s="29" t="s">
        <v>34</v>
      </c>
      <c r="F34" s="69" t="s">
        <v>91</v>
      </c>
      <c r="G34" s="69"/>
      <c r="H34" s="69"/>
      <c r="J34" s="69" t="s">
        <v>92</v>
      </c>
      <c r="K34" s="69"/>
      <c r="M34" s="67" t="s">
        <v>93</v>
      </c>
      <c r="V34" s="68" t="s">
        <v>91</v>
      </c>
      <c r="W34" s="68"/>
      <c r="X34" s="68"/>
      <c r="Y34" s="69" t="s">
        <v>92</v>
      </c>
      <c r="Z34" s="69"/>
      <c r="AB34" s="15" t="s">
        <v>95</v>
      </c>
      <c r="AD34" s="18"/>
    </row>
    <row r="35" spans="2:33" ht="18.75">
      <c r="B35" t="s">
        <v>35</v>
      </c>
      <c r="G35" s="16"/>
      <c r="H35" s="16"/>
      <c r="J35" s="16"/>
      <c r="K35" s="16"/>
      <c r="M35" s="16"/>
      <c r="S35" t="s">
        <v>67</v>
      </c>
      <c r="V35" s="24"/>
      <c r="W35" s="20">
        <v>55439000</v>
      </c>
      <c r="X35" s="20"/>
      <c r="Y35" s="20"/>
      <c r="Z35" s="20">
        <f>+V58*1000</f>
        <v>66065000</v>
      </c>
      <c r="AA35" s="20"/>
      <c r="AB35" s="20">
        <f>75873000+123265000+133479000+87777000+102324000+104199000+55439000+66065000</f>
        <v>748421000</v>
      </c>
      <c r="AC35" s="43"/>
      <c r="AG35" s="18"/>
    </row>
    <row r="36" spans="2:33">
      <c r="C36" t="s">
        <v>83</v>
      </c>
      <c r="F36" s="19"/>
      <c r="G36" s="20">
        <f>SUM(F37:F43)</f>
        <v>40654000</v>
      </c>
      <c r="H36" s="20"/>
      <c r="I36" s="20"/>
      <c r="J36" s="44">
        <f>SUM(I37:I43)</f>
        <v>44897000</v>
      </c>
      <c r="K36" s="20"/>
      <c r="L36" s="20"/>
      <c r="M36" s="20">
        <f>SUM(L37:L43)</f>
        <v>361948013</v>
      </c>
      <c r="S36" t="s">
        <v>74</v>
      </c>
      <c r="V36" s="19"/>
      <c r="W36" s="21">
        <f>+G52</f>
        <v>-40627562.549999997</v>
      </c>
      <c r="X36" s="20"/>
      <c r="Y36" s="20"/>
      <c r="Z36" s="20">
        <f>+J52</f>
        <v>-27157157.93</v>
      </c>
      <c r="AA36" s="20"/>
      <c r="AB36" s="20">
        <f>+M52</f>
        <v>-294813055.76999998</v>
      </c>
      <c r="AC36" s="43"/>
    </row>
    <row r="37" spans="2:33" ht="15.75" thickBot="1">
      <c r="C37" s="26" t="s">
        <v>76</v>
      </c>
      <c r="D37" s="19"/>
      <c r="E37" s="19"/>
      <c r="F37" s="44"/>
      <c r="G37" s="20"/>
      <c r="H37" s="51"/>
      <c r="I37" s="51"/>
      <c r="J37" s="20"/>
      <c r="K37" s="20"/>
      <c r="L37" s="20">
        <f>35921000+29047000+36201000+37826000+55985000+54659000</f>
        <v>249639000</v>
      </c>
      <c r="M37" s="20"/>
      <c r="S37" t="s">
        <v>44</v>
      </c>
      <c r="V37" s="19"/>
      <c r="W37" s="30">
        <f>+W35+W36</f>
        <v>14811437.450000003</v>
      </c>
      <c r="X37" s="31"/>
      <c r="Y37" s="31"/>
      <c r="Z37" s="30">
        <f>+Z35+Z36</f>
        <v>38907842.07</v>
      </c>
      <c r="AA37" s="31"/>
      <c r="AB37" s="30">
        <f>+AB35+AB36</f>
        <v>453607944.23000002</v>
      </c>
      <c r="AC37" s="19"/>
    </row>
    <row r="38" spans="2:33" ht="15.75" thickTop="1">
      <c r="C38" s="26" t="s">
        <v>77</v>
      </c>
      <c r="D38" s="19"/>
      <c r="E38" s="19"/>
      <c r="F38" s="44"/>
      <c r="G38" s="20"/>
      <c r="H38" s="20"/>
      <c r="I38" s="20"/>
      <c r="J38" s="20"/>
      <c r="K38" s="20"/>
      <c r="L38" s="20">
        <f>1589000+1589000+1589000+1589000+1589000+1589000</f>
        <v>9534000</v>
      </c>
      <c r="M38" s="20"/>
      <c r="V38" s="19"/>
      <c r="W38" s="52"/>
      <c r="X38" s="31"/>
      <c r="Y38" s="31"/>
      <c r="Z38" s="52"/>
      <c r="AA38" s="31"/>
      <c r="AB38" s="52"/>
      <c r="AC38" s="19"/>
    </row>
    <row r="39" spans="2:33">
      <c r="C39" s="26" t="s">
        <v>85</v>
      </c>
      <c r="D39" s="19"/>
      <c r="E39" s="19"/>
      <c r="F39" s="44"/>
      <c r="G39" s="20"/>
      <c r="H39" s="20"/>
      <c r="I39" s="20"/>
      <c r="J39" s="20"/>
      <c r="K39" s="20"/>
      <c r="L39" s="20">
        <f>4263000+1421000+1421000+1421000</f>
        <v>8526000</v>
      </c>
      <c r="M39" s="20"/>
      <c r="V39" s="19"/>
      <c r="W39" s="52"/>
      <c r="X39" s="31"/>
      <c r="Y39" s="31"/>
      <c r="Z39" s="52"/>
      <c r="AA39" s="31"/>
      <c r="AB39" s="52"/>
      <c r="AC39" s="19"/>
    </row>
    <row r="40" spans="2:33">
      <c r="C40" s="26" t="s">
        <v>86</v>
      </c>
      <c r="D40" s="19"/>
      <c r="E40" s="19"/>
      <c r="F40" s="44"/>
      <c r="G40" s="20"/>
      <c r="H40" s="20"/>
      <c r="I40" s="20"/>
      <c r="J40" s="20"/>
      <c r="K40" s="20"/>
      <c r="L40" s="20">
        <f>554000+185000+185000+185000</f>
        <v>1109000</v>
      </c>
      <c r="M40" s="20"/>
      <c r="V40" s="19"/>
      <c r="W40" s="52"/>
      <c r="X40" s="31"/>
      <c r="Y40" s="31"/>
      <c r="Z40" s="52"/>
      <c r="AA40" s="31"/>
      <c r="AB40" s="52"/>
      <c r="AC40" s="19"/>
    </row>
    <row r="41" spans="2:33">
      <c r="C41" s="26" t="s">
        <v>87</v>
      </c>
      <c r="D41" s="19"/>
      <c r="E41" s="19"/>
      <c r="F41" s="44"/>
      <c r="G41" s="20"/>
      <c r="H41" s="20"/>
      <c r="I41" s="20"/>
      <c r="J41" s="20"/>
      <c r="K41" s="20"/>
      <c r="L41" s="20">
        <v>7589013</v>
      </c>
      <c r="M41" s="20"/>
      <c r="V41" s="19"/>
      <c r="W41" s="52"/>
      <c r="X41" s="31"/>
      <c r="Y41" s="31"/>
      <c r="Z41" s="52"/>
      <c r="AA41" s="31"/>
      <c r="AB41" s="52"/>
      <c r="AC41" s="19"/>
    </row>
    <row r="42" spans="2:33">
      <c r="C42" s="26" t="s">
        <v>89</v>
      </c>
      <c r="D42" s="19"/>
      <c r="E42" s="19"/>
      <c r="F42" s="44">
        <v>40654000</v>
      </c>
      <c r="G42" s="20"/>
      <c r="H42" s="20"/>
      <c r="I42" s="20"/>
      <c r="J42" s="20"/>
      <c r="K42" s="20"/>
      <c r="L42" s="20">
        <v>40654000</v>
      </c>
      <c r="M42" s="20"/>
      <c r="V42" s="19"/>
      <c r="W42" s="52"/>
      <c r="X42" s="31"/>
      <c r="Y42" s="31"/>
      <c r="Z42" s="52"/>
      <c r="AA42" s="31"/>
      <c r="AB42" s="52"/>
      <c r="AC42" s="19"/>
    </row>
    <row r="43" spans="2:33">
      <c r="C43" s="26" t="s">
        <v>100</v>
      </c>
      <c r="D43" s="19"/>
      <c r="E43" s="19"/>
      <c r="F43" s="44">
        <v>0</v>
      </c>
      <c r="G43" s="20"/>
      <c r="H43" s="20"/>
      <c r="I43" s="20">
        <f>41702000+1774000+1421000</f>
        <v>44897000</v>
      </c>
      <c r="J43" s="20"/>
      <c r="K43" s="20"/>
      <c r="L43" s="20">
        <v>44897000</v>
      </c>
      <c r="M43" s="20"/>
      <c r="V43" s="19"/>
      <c r="W43" s="52"/>
      <c r="X43" s="31"/>
      <c r="Y43" s="31"/>
      <c r="Z43" s="52"/>
      <c r="AA43" s="31"/>
      <c r="AB43" s="52"/>
      <c r="AC43" s="19"/>
    </row>
    <row r="44" spans="2:33">
      <c r="C44" t="s">
        <v>36</v>
      </c>
      <c r="F44" s="20"/>
      <c r="G44" s="20">
        <v>0</v>
      </c>
      <c r="H44" s="20"/>
      <c r="I44" s="20"/>
      <c r="J44" s="20">
        <v>0</v>
      </c>
      <c r="K44" s="20"/>
      <c r="L44" s="20"/>
      <c r="M44" s="20"/>
      <c r="S44" s="39" t="s">
        <v>78</v>
      </c>
      <c r="T44" s="39"/>
      <c r="W44" s="19"/>
      <c r="X44" s="31"/>
      <c r="Y44" s="31"/>
      <c r="Z44" s="52"/>
      <c r="AA44" s="31"/>
      <c r="AB44" s="22"/>
      <c r="AC44" s="25"/>
      <c r="AD44" s="16"/>
      <c r="AE44" s="16"/>
    </row>
    <row r="45" spans="2:33">
      <c r="C45" t="s">
        <v>37</v>
      </c>
      <c r="F45" s="19"/>
      <c r="G45" s="20">
        <v>3518628.21</v>
      </c>
      <c r="H45" s="20"/>
      <c r="I45" s="20"/>
      <c r="J45" s="44">
        <f>+AE23</f>
        <v>3481092.8699999996</v>
      </c>
      <c r="K45" s="20"/>
      <c r="L45" s="20"/>
      <c r="M45" s="20">
        <f>3077624.04+3019194.27+3941306.42+5815724.3+3349359.96+3916465.54+3518628.21+3481092.87</f>
        <v>30119395.610000003</v>
      </c>
      <c r="S45" s="55" t="s">
        <v>71</v>
      </c>
      <c r="T45" s="55"/>
      <c r="U45" s="46"/>
      <c r="V45" s="46"/>
      <c r="W45" s="56"/>
      <c r="X45" s="31"/>
      <c r="Y45" s="31"/>
      <c r="Z45" s="52"/>
      <c r="AA45" s="31"/>
      <c r="AB45" s="52"/>
      <c r="AC45" s="25"/>
      <c r="AD45" s="16"/>
      <c r="AE45" s="16"/>
    </row>
    <row r="46" spans="2:33" ht="12.75" customHeight="1">
      <c r="C46" t="s">
        <v>38</v>
      </c>
      <c r="F46" s="19"/>
      <c r="G46" s="20">
        <v>0</v>
      </c>
      <c r="H46" s="20"/>
      <c r="I46" s="20"/>
      <c r="J46" s="20">
        <v>0</v>
      </c>
      <c r="K46" s="20"/>
      <c r="L46" s="20"/>
      <c r="M46" s="20"/>
      <c r="S46" s="57" t="s">
        <v>96</v>
      </c>
      <c r="T46" s="58"/>
      <c r="U46" s="58"/>
      <c r="V46" s="58"/>
      <c r="W46" s="59"/>
      <c r="X46" s="20"/>
      <c r="Y46" s="20"/>
      <c r="Z46" s="20"/>
      <c r="AA46" s="20"/>
      <c r="AB46" s="22"/>
      <c r="AC46" s="25"/>
      <c r="AD46" s="16"/>
      <c r="AE46" s="16"/>
    </row>
    <row r="47" spans="2:33" ht="12" customHeight="1">
      <c r="C47" t="s">
        <v>39</v>
      </c>
      <c r="F47" s="19"/>
      <c r="G47" s="20">
        <v>0</v>
      </c>
      <c r="H47" s="20"/>
      <c r="I47" s="20"/>
      <c r="J47" s="20">
        <v>0</v>
      </c>
      <c r="K47" s="20"/>
      <c r="L47" s="20"/>
      <c r="M47" s="20"/>
      <c r="R47" s="39"/>
      <c r="S47" s="58"/>
      <c r="T47" s="58" t="s">
        <v>5</v>
      </c>
      <c r="U47" s="51">
        <v>15447</v>
      </c>
      <c r="V47" s="51"/>
      <c r="W47" s="59"/>
      <c r="X47" s="20"/>
      <c r="Y47" s="20"/>
      <c r="Z47" s="20"/>
      <c r="AA47" s="20"/>
      <c r="AB47" s="22"/>
      <c r="AC47" s="25"/>
      <c r="AD47" s="16"/>
      <c r="AE47" s="16"/>
    </row>
    <row r="48" spans="2:33" ht="11.25" customHeight="1">
      <c r="C48" s="15" t="s">
        <v>40</v>
      </c>
      <c r="F48" s="19"/>
      <c r="G48" s="21">
        <v>0</v>
      </c>
      <c r="H48" s="20"/>
      <c r="I48" s="20"/>
      <c r="J48" s="21">
        <v>0</v>
      </c>
      <c r="K48" s="20"/>
      <c r="L48" s="22"/>
      <c r="M48" s="21"/>
      <c r="R48" s="39"/>
      <c r="S48" s="58"/>
      <c r="T48" s="58" t="s">
        <v>6</v>
      </c>
      <c r="U48" s="51">
        <v>27347</v>
      </c>
      <c r="V48" s="51"/>
      <c r="W48" s="60"/>
      <c r="X48" s="20"/>
      <c r="Y48" s="20"/>
      <c r="Z48" s="20"/>
      <c r="AA48" s="20"/>
      <c r="AB48" s="22"/>
      <c r="AC48" s="25"/>
      <c r="AD48" s="16"/>
      <c r="AE48" s="16"/>
    </row>
    <row r="49" spans="2:31" ht="13.5" customHeight="1">
      <c r="C49" t="s">
        <v>59</v>
      </c>
      <c r="F49" s="19"/>
      <c r="G49" s="20">
        <f>SUM(G36:G48)</f>
        <v>44172628.210000001</v>
      </c>
      <c r="H49" s="20"/>
      <c r="I49" s="20"/>
      <c r="J49" s="20">
        <f>SUM(J36:J48)</f>
        <v>48378092.869999997</v>
      </c>
      <c r="K49" s="20"/>
      <c r="L49" s="22"/>
      <c r="M49" s="20">
        <f>SUM(M36:M48)</f>
        <v>392067408.61000001</v>
      </c>
      <c r="R49" s="39"/>
      <c r="S49" s="58"/>
      <c r="T49" s="58" t="s">
        <v>8</v>
      </c>
      <c r="U49" s="51">
        <v>0</v>
      </c>
      <c r="V49" s="51"/>
      <c r="W49" s="61"/>
      <c r="X49" s="20"/>
      <c r="Y49" s="20"/>
      <c r="Z49" s="20"/>
      <c r="AA49" s="20"/>
      <c r="AB49" s="22"/>
      <c r="AC49" s="25"/>
      <c r="AD49" s="16"/>
      <c r="AE49" s="16"/>
    </row>
    <row r="50" spans="2:31">
      <c r="B50" t="s">
        <v>41</v>
      </c>
      <c r="F50" s="19"/>
      <c r="G50" s="21">
        <v>0</v>
      </c>
      <c r="H50" s="22"/>
      <c r="I50" s="22"/>
      <c r="J50" s="21">
        <v>0</v>
      </c>
      <c r="K50" s="22"/>
      <c r="L50" s="22"/>
      <c r="M50" s="21">
        <v>0</v>
      </c>
      <c r="N50" s="19"/>
      <c r="R50" s="55"/>
      <c r="S50" s="57" t="s">
        <v>69</v>
      </c>
      <c r="T50" s="58" t="s">
        <v>5</v>
      </c>
      <c r="U50" s="49">
        <v>1589</v>
      </c>
      <c r="V50" s="51">
        <f>SUM(U47:U50)</f>
        <v>44383</v>
      </c>
      <c r="W50" s="60"/>
      <c r="X50" s="22"/>
      <c r="Y50" s="22"/>
      <c r="Z50" s="22"/>
      <c r="AA50" s="22"/>
      <c r="AB50" s="52"/>
      <c r="AC50" s="25"/>
      <c r="AD50" s="16"/>
      <c r="AE50" s="16"/>
    </row>
    <row r="51" spans="2:31" ht="15" customHeight="1">
      <c r="B51" s="29" t="s">
        <v>42</v>
      </c>
      <c r="F51" s="19"/>
      <c r="G51" s="20">
        <f>+G49-G50</f>
        <v>44172628.210000001</v>
      </c>
      <c r="H51" s="22"/>
      <c r="I51" s="22"/>
      <c r="J51" s="22">
        <f>+J49-J50</f>
        <v>48378092.869999997</v>
      </c>
      <c r="K51" s="22"/>
      <c r="L51" s="22"/>
      <c r="M51" s="22">
        <f>+M49-M50</f>
        <v>392067408.61000001</v>
      </c>
      <c r="N51" s="43"/>
      <c r="R51" s="57"/>
      <c r="S51" s="57" t="s">
        <v>70</v>
      </c>
      <c r="T51" s="58"/>
      <c r="U51" s="40"/>
      <c r="V51" s="51">
        <v>0</v>
      </c>
      <c r="W51" s="60"/>
      <c r="X51" s="20"/>
      <c r="Y51" s="20"/>
      <c r="Z51" s="20"/>
      <c r="AA51" s="20"/>
      <c r="AB51" s="22"/>
      <c r="AC51" s="25"/>
      <c r="AD51" s="16"/>
      <c r="AE51" s="16"/>
    </row>
    <row r="52" spans="2:31" ht="16.5" customHeight="1">
      <c r="B52" t="s">
        <v>57</v>
      </c>
      <c r="C52" t="s">
        <v>72</v>
      </c>
      <c r="F52" s="19"/>
      <c r="G52" s="44">
        <f>-39987771.79+39987771.79-40627562.55</f>
        <v>-40627562.549999997</v>
      </c>
      <c r="H52" s="22"/>
      <c r="I52" s="22"/>
      <c r="J52" s="22">
        <f>-AE18-AE19</f>
        <v>-27157157.93</v>
      </c>
      <c r="K52" s="22"/>
      <c r="L52" s="22"/>
      <c r="M52" s="22">
        <f>-23836357.93-32566670.21-42302571.41-36350864.72-47019286.42-44952584.6-40627562.55-27157157.93</f>
        <v>-294813055.76999998</v>
      </c>
      <c r="N52" s="43"/>
      <c r="O52" s="22"/>
      <c r="R52" s="58"/>
      <c r="S52" s="65" t="s">
        <v>73</v>
      </c>
      <c r="T52" s="58" t="s">
        <v>5</v>
      </c>
      <c r="U52" s="40">
        <v>0</v>
      </c>
      <c r="V52" s="51"/>
      <c r="W52" s="61"/>
      <c r="X52" s="20"/>
      <c r="Y52" s="20"/>
      <c r="Z52" s="20"/>
      <c r="AA52" s="20"/>
      <c r="AB52" s="22"/>
      <c r="AC52" s="25"/>
      <c r="AD52" s="16"/>
      <c r="AE52" s="16"/>
    </row>
    <row r="53" spans="2:31" ht="15" customHeight="1">
      <c r="C53" t="s">
        <v>37</v>
      </c>
      <c r="F53" s="19"/>
      <c r="G53" s="21">
        <v>-3518628.21</v>
      </c>
      <c r="H53" s="22"/>
      <c r="I53" s="22"/>
      <c r="J53" s="45">
        <f>-AE23</f>
        <v>-3481092.8699999996</v>
      </c>
      <c r="K53" s="22"/>
      <c r="L53" s="22"/>
      <c r="M53" s="21">
        <f>-3077624.04-3019194.27-3941306.42-5815724.3-3349359.96-3916465.54-3518628.21-3481092.87</f>
        <v>-30119395.610000003</v>
      </c>
      <c r="N53" s="43"/>
      <c r="O53" s="20"/>
      <c r="R53" s="58"/>
      <c r="S53" s="66" t="s">
        <v>79</v>
      </c>
      <c r="T53" s="58" t="s">
        <v>6</v>
      </c>
      <c r="U53" s="40">
        <v>20000</v>
      </c>
      <c r="V53" s="51"/>
      <c r="W53" s="60"/>
      <c r="X53" s="18"/>
      <c r="Y53" s="18"/>
      <c r="AB53" s="20"/>
    </row>
    <row r="54" spans="2:31" ht="13.5" customHeight="1">
      <c r="B54" s="29" t="s">
        <v>63</v>
      </c>
      <c r="C54" s="29"/>
      <c r="D54" s="29"/>
      <c r="E54" s="29"/>
      <c r="F54" s="35"/>
      <c r="G54" s="34">
        <f>SUM(G51:G53)</f>
        <v>26437.450000003912</v>
      </c>
      <c r="H54" s="34"/>
      <c r="I54" s="34"/>
      <c r="J54" s="34">
        <f>SUM(J51:J53)</f>
        <v>17739842.069999997</v>
      </c>
      <c r="K54" s="34"/>
      <c r="L54" s="34"/>
      <c r="M54" s="34">
        <f>SUM(M51:M53)</f>
        <v>67134957.230000034</v>
      </c>
      <c r="N54" s="43"/>
      <c r="O54" s="20"/>
      <c r="R54" s="58"/>
      <c r="S54" s="66"/>
      <c r="T54" s="58" t="s">
        <v>8</v>
      </c>
      <c r="U54" s="49">
        <v>0</v>
      </c>
      <c r="V54" s="49">
        <f>SUM(U52:U54)</f>
        <v>20000</v>
      </c>
      <c r="W54" s="60"/>
      <c r="X54" s="18"/>
      <c r="AB54" s="18"/>
    </row>
    <row r="55" spans="2:31">
      <c r="B55" t="s">
        <v>58</v>
      </c>
      <c r="C55" t="s">
        <v>65</v>
      </c>
      <c r="F55" s="19"/>
      <c r="G55" s="45">
        <v>0</v>
      </c>
      <c r="H55" s="22"/>
      <c r="I55" s="22"/>
      <c r="J55" s="21">
        <f>+G58</f>
        <v>26437.450000003912</v>
      </c>
      <c r="K55" s="22"/>
      <c r="L55" s="22"/>
      <c r="M55" s="21">
        <v>0</v>
      </c>
      <c r="N55" s="19"/>
      <c r="O55" s="20"/>
      <c r="R55" s="57"/>
      <c r="S55" s="57" t="s">
        <v>73</v>
      </c>
      <c r="T55" s="58" t="s">
        <v>5</v>
      </c>
      <c r="U55" s="51">
        <v>0</v>
      </c>
      <c r="V55" s="62"/>
      <c r="W55" s="60"/>
      <c r="X55" s="43"/>
      <c r="AB55" s="18"/>
    </row>
    <row r="56" spans="2:31">
      <c r="B56" s="29" t="s">
        <v>66</v>
      </c>
      <c r="F56" s="19"/>
      <c r="G56" s="22">
        <f>SUM(G54:G55)</f>
        <v>26437.450000003912</v>
      </c>
      <c r="H56" s="22"/>
      <c r="I56" s="22"/>
      <c r="J56" s="22">
        <f>SUM(J54:J55)</f>
        <v>17766279.52</v>
      </c>
      <c r="K56" s="22"/>
      <c r="L56" s="22"/>
      <c r="M56" s="22">
        <f>SUM(M54:M55)</f>
        <v>67134957.230000034</v>
      </c>
      <c r="N56" s="43"/>
      <c r="O56" s="20"/>
      <c r="R56" s="57"/>
      <c r="S56" s="58" t="s">
        <v>80</v>
      </c>
      <c r="T56" s="58" t="s">
        <v>6</v>
      </c>
      <c r="U56" s="51">
        <v>1189</v>
      </c>
      <c r="V56" s="51"/>
      <c r="W56" s="60"/>
    </row>
    <row r="57" spans="2:31">
      <c r="B57" t="s">
        <v>57</v>
      </c>
      <c r="C57" t="s">
        <v>88</v>
      </c>
      <c r="G57" s="20">
        <v>0</v>
      </c>
      <c r="H57" s="22"/>
      <c r="I57" s="22"/>
      <c r="J57" s="21">
        <v>0</v>
      </c>
      <c r="K57" s="22"/>
      <c r="L57" s="22"/>
      <c r="M57" s="21">
        <f>-12047400.45-37321277.26</f>
        <v>-49368677.709999993</v>
      </c>
      <c r="N57" s="43"/>
      <c r="O57" s="20"/>
      <c r="R57" s="65"/>
      <c r="S57" s="58" t="s">
        <v>81</v>
      </c>
      <c r="T57" s="58" t="s">
        <v>8</v>
      </c>
      <c r="U57" s="49">
        <v>493</v>
      </c>
      <c r="V57" s="49">
        <f>SUM(U55:U57)</f>
        <v>1682</v>
      </c>
      <c r="W57" s="60"/>
    </row>
    <row r="58" spans="2:31" ht="15" customHeight="1" thickBot="1">
      <c r="B58" s="29" t="s">
        <v>64</v>
      </c>
      <c r="G58" s="30">
        <f>SUM(G56:G57)</f>
        <v>26437.450000003912</v>
      </c>
      <c r="H58" s="22"/>
      <c r="I58" s="22"/>
      <c r="J58" s="30">
        <f>SUM(J56:J57)</f>
        <v>17766279.52</v>
      </c>
      <c r="K58" s="22"/>
      <c r="L58" s="22"/>
      <c r="M58" s="30">
        <f>SUM(M56:M57)</f>
        <v>17766279.520000041</v>
      </c>
      <c r="N58" s="19"/>
      <c r="O58" s="20"/>
      <c r="R58" s="66"/>
      <c r="S58" s="57" t="s">
        <v>98</v>
      </c>
      <c r="T58" s="57"/>
      <c r="U58" s="62"/>
      <c r="V58" s="62">
        <f>+V50+V51+V54+V57</f>
        <v>66065</v>
      </c>
      <c r="W58" s="60"/>
    </row>
    <row r="59" spans="2:31" ht="13.5" customHeight="1" thickTop="1">
      <c r="B59" s="26" t="s">
        <v>43</v>
      </c>
      <c r="G59" s="20"/>
      <c r="H59" s="22"/>
      <c r="I59" s="22"/>
      <c r="J59" s="20"/>
      <c r="K59" s="22"/>
      <c r="L59" s="22"/>
      <c r="M59" s="20"/>
      <c r="N59" s="19"/>
      <c r="O59" s="20"/>
      <c r="R59" s="66"/>
      <c r="S59" s="58" t="s">
        <v>37</v>
      </c>
      <c r="T59" s="58" t="s">
        <v>5</v>
      </c>
      <c r="U59" s="51">
        <v>1149</v>
      </c>
      <c r="V59" s="51"/>
      <c r="W59" s="60"/>
    </row>
    <row r="60" spans="2:31" ht="15" customHeight="1">
      <c r="B60" s="26" t="s">
        <v>84</v>
      </c>
      <c r="E60" t="s">
        <v>45</v>
      </c>
      <c r="G60" s="20"/>
      <c r="H60" s="20"/>
      <c r="I60" s="20"/>
      <c r="J60" s="20"/>
      <c r="K60" t="s">
        <v>48</v>
      </c>
      <c r="L60" s="20"/>
      <c r="M60" s="20"/>
      <c r="N60" s="43"/>
      <c r="O60" s="20"/>
      <c r="R60" s="57"/>
      <c r="S60" s="58"/>
      <c r="T60" s="58" t="s">
        <v>6</v>
      </c>
      <c r="U60" s="51">
        <v>1440</v>
      </c>
      <c r="V60" s="51"/>
    </row>
    <row r="61" spans="2:31" ht="15" customHeight="1">
      <c r="B61" s="16"/>
      <c r="C61" s="16"/>
      <c r="D61" s="16"/>
      <c r="F61" s="16"/>
      <c r="G61" s="64"/>
      <c r="H61" s="22"/>
      <c r="I61" s="22"/>
      <c r="J61" s="22"/>
      <c r="L61" s="22"/>
      <c r="M61" s="22"/>
      <c r="O61" s="20"/>
      <c r="R61" s="58"/>
      <c r="S61" s="58"/>
      <c r="T61" s="58" t="s">
        <v>8</v>
      </c>
      <c r="U61" s="49">
        <v>0</v>
      </c>
      <c r="V61" s="51"/>
    </row>
    <row r="62" spans="2:31" ht="15" customHeight="1">
      <c r="B62" s="28"/>
      <c r="C62" s="16"/>
      <c r="D62" s="16"/>
      <c r="E62" s="38" t="s">
        <v>50</v>
      </c>
      <c r="F62" s="16"/>
      <c r="G62" s="22"/>
      <c r="H62" s="22"/>
      <c r="I62" s="22"/>
      <c r="J62" s="22"/>
      <c r="K62" s="38" t="s">
        <v>97</v>
      </c>
      <c r="L62" s="22"/>
      <c r="M62" s="22"/>
      <c r="O62" s="18"/>
      <c r="R62" s="58"/>
      <c r="S62" s="57" t="s">
        <v>99</v>
      </c>
      <c r="T62" s="58"/>
      <c r="U62" s="63">
        <f>SUM(U59:U61)</f>
        <v>2589</v>
      </c>
      <c r="V62" s="58"/>
    </row>
    <row r="63" spans="2:31" ht="15" customHeight="1">
      <c r="B63" s="16"/>
      <c r="C63" s="16"/>
      <c r="D63" s="16"/>
      <c r="E63" t="s">
        <v>47</v>
      </c>
      <c r="K63" t="s">
        <v>90</v>
      </c>
      <c r="M63" s="22"/>
      <c r="N63" s="18"/>
      <c r="O63" s="18"/>
      <c r="R63" s="57"/>
      <c r="S63" s="57"/>
      <c r="T63" s="57"/>
      <c r="U63" s="62"/>
      <c r="V63" s="62"/>
      <c r="W63" s="60"/>
    </row>
    <row r="64" spans="2:31" ht="15" customHeight="1">
      <c r="B64" s="28"/>
      <c r="C64" s="16"/>
      <c r="D64" s="16"/>
      <c r="E64" t="s">
        <v>46</v>
      </c>
      <c r="K64" t="s">
        <v>49</v>
      </c>
      <c r="M64" s="52"/>
      <c r="R64" s="58"/>
      <c r="S64" s="58"/>
      <c r="T64" s="58"/>
      <c r="U64" s="51"/>
      <c r="V64" s="51"/>
      <c r="W64" s="60"/>
    </row>
    <row r="65" spans="5:22">
      <c r="E65" s="38"/>
      <c r="K65" t="s">
        <v>46</v>
      </c>
      <c r="M65" s="22"/>
      <c r="R65" s="58"/>
      <c r="S65" s="58"/>
      <c r="T65" s="58"/>
      <c r="U65" s="51"/>
      <c r="V65" s="51"/>
    </row>
    <row r="66" spans="5:22">
      <c r="M66" s="22"/>
      <c r="R66" s="58"/>
      <c r="S66" s="58"/>
      <c r="T66" s="58"/>
      <c r="U66" s="40"/>
      <c r="V66" s="51"/>
    </row>
    <row r="67" spans="5:22">
      <c r="R67" s="57"/>
      <c r="S67" s="57"/>
      <c r="T67" s="58"/>
      <c r="U67" s="63"/>
      <c r="V67" s="58"/>
    </row>
    <row r="68" spans="5:22">
      <c r="R68" s="26"/>
    </row>
    <row r="71" spans="5:22">
      <c r="M71" s="43"/>
    </row>
    <row r="74" spans="5:22">
      <c r="M74" s="22"/>
    </row>
    <row r="75" spans="5:22">
      <c r="M75" s="22"/>
    </row>
    <row r="76" spans="5:22">
      <c r="M76" s="22"/>
    </row>
    <row r="77" spans="5:22">
      <c r="M77" s="22"/>
      <c r="O77" s="43"/>
    </row>
    <row r="78" spans="5:22">
      <c r="M78" s="22"/>
    </row>
    <row r="79" spans="5:22">
      <c r="M79" s="22"/>
    </row>
  </sheetData>
  <mergeCells count="14">
    <mergeCell ref="AA12:AE12"/>
    <mergeCell ref="A2:Q2"/>
    <mergeCell ref="A3:Q3"/>
    <mergeCell ref="F12:J12"/>
    <mergeCell ref="K12:U12"/>
    <mergeCell ref="W12:Z12"/>
    <mergeCell ref="V34:X34"/>
    <mergeCell ref="Y34:Z34"/>
    <mergeCell ref="A13:E13"/>
    <mergeCell ref="K13:O13"/>
    <mergeCell ref="P13:T13"/>
    <mergeCell ref="A15:E15"/>
    <mergeCell ref="F34:H34"/>
    <mergeCell ref="J34:K34"/>
  </mergeCells>
  <printOptions horizontalCentered="1"/>
  <pageMargins left="0" right="0" top="0.18" bottom="0" header="0.17" footer="0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Aug2016</vt:lpstr>
      <vt:lpstr>Sheet2</vt:lpstr>
      <vt:lpstr>Sheet3</vt:lpstr>
      <vt:lpstr>'Aug2016'!Print_Area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s. soquiat</dc:creator>
  <cp:lastModifiedBy>lourdes s. soquiat</cp:lastModifiedBy>
  <cp:lastPrinted>2016-09-21T09:55:54Z</cp:lastPrinted>
  <dcterms:created xsi:type="dcterms:W3CDTF">2014-07-07T07:45:52Z</dcterms:created>
  <dcterms:modified xsi:type="dcterms:W3CDTF">2016-10-06T07:50:51Z</dcterms:modified>
</cp:coreProperties>
</file>