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20730" windowHeight="9165" tabRatio="621"/>
  </bookViews>
  <sheets>
    <sheet name="LVL 2014-Q3.2016" sheetId="1" r:id="rId1"/>
    <sheet name="%-to-GDP 2014-Q3.2016" sheetId="4" r:id="rId2"/>
  </sheets>
  <calcPr calcId="124519"/>
</workbook>
</file>

<file path=xl/calcChain.xml><?xml version="1.0" encoding="utf-8"?>
<calcChain xmlns="http://schemas.openxmlformats.org/spreadsheetml/2006/main">
  <c r="O26" i="1"/>
  <c r="O10" l="1"/>
  <c r="K41"/>
  <c r="O41"/>
  <c r="N41"/>
  <c r="M41"/>
  <c r="L41"/>
  <c r="J41"/>
  <c r="I41"/>
  <c r="H41"/>
  <c r="G41"/>
  <c r="F41"/>
  <c r="E41"/>
  <c r="L26"/>
  <c r="N26"/>
  <c r="N10"/>
  <c r="K26"/>
  <c r="K10"/>
  <c r="K41" i="4"/>
  <c r="O41" l="1"/>
  <c r="N33" i="1"/>
  <c r="O33"/>
  <c r="O25"/>
  <c r="O21"/>
  <c r="O17"/>
  <c r="O15"/>
  <c r="O31" s="1"/>
  <c r="O40" s="1"/>
  <c r="O14"/>
  <c r="O9"/>
  <c r="O5"/>
  <c r="M5"/>
  <c r="M26"/>
  <c r="M10"/>
  <c r="O13" l="1"/>
  <c r="O30"/>
  <c r="O39" s="1"/>
  <c r="O38" s="1"/>
  <c r="O38" i="4" s="1"/>
  <c r="O9"/>
  <c r="O36"/>
  <c r="O31"/>
  <c r="O26"/>
  <c r="O21"/>
  <c r="O15"/>
  <c r="O10"/>
  <c r="O5"/>
  <c r="O33"/>
  <c r="O27"/>
  <c r="O22"/>
  <c r="O17"/>
  <c r="O11"/>
  <c r="O6"/>
  <c r="O34"/>
  <c r="O23"/>
  <c r="O18"/>
  <c r="O13"/>
  <c r="O7"/>
  <c r="O40"/>
  <c r="O35"/>
  <c r="O25"/>
  <c r="O19"/>
  <c r="O14"/>
  <c r="M33" i="1"/>
  <c r="M25"/>
  <c r="N25"/>
  <c r="M17"/>
  <c r="N17"/>
  <c r="M21"/>
  <c r="N21"/>
  <c r="N15"/>
  <c r="N31" s="1"/>
  <c r="N40" s="1"/>
  <c r="N14"/>
  <c r="N30" s="1"/>
  <c r="M15"/>
  <c r="M31" s="1"/>
  <c r="M40" s="1"/>
  <c r="M14"/>
  <c r="N9"/>
  <c r="M9"/>
  <c r="N5"/>
  <c r="L5"/>
  <c r="M41" i="4"/>
  <c r="M6" s="1"/>
  <c r="N41"/>
  <c r="L41"/>
  <c r="L7" s="1"/>
  <c r="J41"/>
  <c r="I41"/>
  <c r="H41"/>
  <c r="G41"/>
  <c r="F41"/>
  <c r="E41"/>
  <c r="O39" l="1"/>
  <c r="O30"/>
  <c r="O29" i="1"/>
  <c r="O29" i="4" s="1"/>
  <c r="N39" i="1"/>
  <c r="N38" s="1"/>
  <c r="N38" i="4" s="1"/>
  <c r="N13" i="1"/>
  <c r="N5" i="4"/>
  <c r="N31"/>
  <c r="M13" i="1"/>
  <c r="N13" i="4"/>
  <c r="N29" i="1"/>
  <c r="N29" i="4" s="1"/>
  <c r="M30" i="1"/>
  <c r="N27" i="4"/>
  <c r="N6"/>
  <c r="N30"/>
  <c r="N22"/>
  <c r="N9"/>
  <c r="N17"/>
  <c r="N40"/>
  <c r="N33"/>
  <c r="N19"/>
  <c r="N11"/>
  <c r="N35"/>
  <c r="N25"/>
  <c r="N14"/>
  <c r="M36"/>
  <c r="M34"/>
  <c r="M31"/>
  <c r="M26"/>
  <c r="M23"/>
  <c r="M21"/>
  <c r="M18"/>
  <c r="M15"/>
  <c r="M13"/>
  <c r="M10"/>
  <c r="M7"/>
  <c r="M5"/>
  <c r="N39"/>
  <c r="N36"/>
  <c r="N34"/>
  <c r="N26"/>
  <c r="N23"/>
  <c r="N21"/>
  <c r="N18"/>
  <c r="N15"/>
  <c r="N10"/>
  <c r="N7"/>
  <c r="M40"/>
  <c r="M35"/>
  <c r="M33"/>
  <c r="M30"/>
  <c r="M27"/>
  <c r="M25"/>
  <c r="M22"/>
  <c r="M19"/>
  <c r="M17"/>
  <c r="M14"/>
  <c r="M11"/>
  <c r="M9"/>
  <c r="L26"/>
  <c r="L10"/>
  <c r="L36"/>
  <c r="L35"/>
  <c r="L19"/>
  <c r="L27"/>
  <c r="L22"/>
  <c r="L11"/>
  <c r="L6"/>
  <c r="L34"/>
  <c r="L23"/>
  <c r="L18"/>
  <c r="M29" i="1" l="1"/>
  <c r="M29" i="4" s="1"/>
  <c r="M39" i="1"/>
  <c r="F10"/>
  <c r="M38" l="1"/>
  <c r="M38" i="4" s="1"/>
  <c r="M39"/>
  <c r="J36"/>
  <c r="K7"/>
  <c r="K9" i="1"/>
  <c r="J10"/>
  <c r="J10" i="4" s="1"/>
  <c r="J26" i="1"/>
  <c r="I26"/>
  <c r="I25" s="1"/>
  <c r="I10"/>
  <c r="I14" s="1"/>
  <c r="I33"/>
  <c r="J33"/>
  <c r="K33"/>
  <c r="L33"/>
  <c r="L33" i="4" s="1"/>
  <c r="J25" i="1"/>
  <c r="L25"/>
  <c r="L25" i="4" s="1"/>
  <c r="L14" i="1"/>
  <c r="I15"/>
  <c r="I31" s="1"/>
  <c r="I40" s="1"/>
  <c r="J15"/>
  <c r="J31" s="1"/>
  <c r="J40" s="1"/>
  <c r="K15"/>
  <c r="K31" s="1"/>
  <c r="K40" s="1"/>
  <c r="L15"/>
  <c r="I21"/>
  <c r="J21"/>
  <c r="J21" i="4" s="1"/>
  <c r="K21" i="1"/>
  <c r="L21"/>
  <c r="L21" i="4" s="1"/>
  <c r="I17" i="1"/>
  <c r="J17"/>
  <c r="J17" i="4" s="1"/>
  <c r="K17" i="1"/>
  <c r="L17"/>
  <c r="L17" i="4" s="1"/>
  <c r="L9" i="1"/>
  <c r="L9" i="4" s="1"/>
  <c r="I5" i="1"/>
  <c r="J5"/>
  <c r="J5" i="4" s="1"/>
  <c r="K5" i="1"/>
  <c r="L5" i="4"/>
  <c r="J14" i="1" l="1"/>
  <c r="I9"/>
  <c r="J9"/>
  <c r="J9" i="4" s="1"/>
  <c r="I10"/>
  <c r="J13" i="1"/>
  <c r="J13" i="4" s="1"/>
  <c r="K14" i="1"/>
  <c r="K30" s="1"/>
  <c r="K39" s="1"/>
  <c r="K39" i="4" s="1"/>
  <c r="I30" i="1"/>
  <c r="I29" s="1"/>
  <c r="I29" i="4" s="1"/>
  <c r="L31" i="1"/>
  <c r="L15" i="4"/>
  <c r="L30" i="1"/>
  <c r="L30" i="4" s="1"/>
  <c r="L14"/>
  <c r="I13" i="1"/>
  <c r="I13" i="4" s="1"/>
  <c r="J30" i="1"/>
  <c r="J39" s="1"/>
  <c r="L13"/>
  <c r="L13" i="4" s="1"/>
  <c r="J25"/>
  <c r="J26"/>
  <c r="K5"/>
  <c r="K9"/>
  <c r="K17"/>
  <c r="K21"/>
  <c r="J27"/>
  <c r="J33"/>
  <c r="J34"/>
  <c r="J18"/>
  <c r="J35"/>
  <c r="J19"/>
  <c r="J22"/>
  <c r="J6"/>
  <c r="J7"/>
  <c r="K26"/>
  <c r="I5"/>
  <c r="I9"/>
  <c r="I17"/>
  <c r="I21"/>
  <c r="I26"/>
  <c r="K10"/>
  <c r="I25"/>
  <c r="K33"/>
  <c r="J23"/>
  <c r="J11"/>
  <c r="K25" i="1"/>
  <c r="K25" i="4" s="1"/>
  <c r="I36"/>
  <c r="I40"/>
  <c r="I35"/>
  <c r="J31"/>
  <c r="K27"/>
  <c r="K22"/>
  <c r="I19"/>
  <c r="J15"/>
  <c r="I14"/>
  <c r="K11"/>
  <c r="K6"/>
  <c r="J40"/>
  <c r="K36"/>
  <c r="I34"/>
  <c r="K31"/>
  <c r="I23"/>
  <c r="I18"/>
  <c r="K15"/>
  <c r="J14"/>
  <c r="I7"/>
  <c r="K40"/>
  <c r="K35"/>
  <c r="I33"/>
  <c r="I27"/>
  <c r="I22"/>
  <c r="K19"/>
  <c r="I11"/>
  <c r="I6"/>
  <c r="K34"/>
  <c r="I31"/>
  <c r="K23"/>
  <c r="K18"/>
  <c r="I15"/>
  <c r="K38" i="1"/>
  <c r="K38" i="4" s="1"/>
  <c r="H34"/>
  <c r="H35"/>
  <c r="H36"/>
  <c r="H27"/>
  <c r="H22"/>
  <c r="H23"/>
  <c r="H18"/>
  <c r="H19"/>
  <c r="H6"/>
  <c r="H7"/>
  <c r="G22"/>
  <c r="F18"/>
  <c r="E27"/>
  <c r="H33" i="1"/>
  <c r="H33" i="4" s="1"/>
  <c r="G33" i="1"/>
  <c r="G33" i="4" s="1"/>
  <c r="F33" i="1"/>
  <c r="F33" i="4" s="1"/>
  <c r="E33" i="1"/>
  <c r="H26"/>
  <c r="H26" i="4" s="1"/>
  <c r="G26" i="1"/>
  <c r="G26" i="4" s="1"/>
  <c r="F26" i="1"/>
  <c r="F26" i="4" s="1"/>
  <c r="E26" i="1"/>
  <c r="E25" s="1"/>
  <c r="H21"/>
  <c r="H21" i="4" s="1"/>
  <c r="G21" i="1"/>
  <c r="F21"/>
  <c r="F21" i="4" s="1"/>
  <c r="E21" i="1"/>
  <c r="E21" i="4" s="1"/>
  <c r="H17" i="1"/>
  <c r="H17" i="4" s="1"/>
  <c r="G17" i="1"/>
  <c r="F17"/>
  <c r="F17" i="4" s="1"/>
  <c r="E17" i="1"/>
  <c r="E17" i="4" s="1"/>
  <c r="G15" i="1"/>
  <c r="G31" s="1"/>
  <c r="G40" s="1"/>
  <c r="F15"/>
  <c r="F31" s="1"/>
  <c r="F40" s="1"/>
  <c r="E15"/>
  <c r="E31" s="1"/>
  <c r="H11"/>
  <c r="H10"/>
  <c r="G10"/>
  <c r="G9" s="1"/>
  <c r="F14"/>
  <c r="F14" i="4" s="1"/>
  <c r="E10" i="1"/>
  <c r="E9" s="1"/>
  <c r="E9" i="4" s="1"/>
  <c r="F9" i="1"/>
  <c r="F9" i="4" s="1"/>
  <c r="H5" i="1"/>
  <c r="H5" i="4" s="1"/>
  <c r="G5" i="1"/>
  <c r="F5"/>
  <c r="F5" i="4" s="1"/>
  <c r="E5" i="1"/>
  <c r="J39" i="4" l="1"/>
  <c r="J38" i="1"/>
  <c r="J38" i="4" s="1"/>
  <c r="L39" i="1"/>
  <c r="L39" i="4" s="1"/>
  <c r="K30"/>
  <c r="I30"/>
  <c r="I39" i="1"/>
  <c r="I39" i="4" s="1"/>
  <c r="K14"/>
  <c r="H25" i="1"/>
  <c r="H25" i="4" s="1"/>
  <c r="K29" i="1"/>
  <c r="K29" i="4" s="1"/>
  <c r="K13" i="1"/>
  <c r="K13" i="4" s="1"/>
  <c r="L29" i="1"/>
  <c r="L29" i="4" s="1"/>
  <c r="F25" i="1"/>
  <c r="F25" i="4" s="1"/>
  <c r="J29" i="1"/>
  <c r="J29" i="4" s="1"/>
  <c r="J30"/>
  <c r="L40" i="1"/>
  <c r="L40" i="4" s="1"/>
  <c r="L31"/>
  <c r="G25" i="1"/>
  <c r="G25" i="4" s="1"/>
  <c r="G5"/>
  <c r="G9"/>
  <c r="G21"/>
  <c r="E5"/>
  <c r="G17"/>
  <c r="E25"/>
  <c r="E26"/>
  <c r="E33"/>
  <c r="E7"/>
  <c r="E18"/>
  <c r="E23"/>
  <c r="E6"/>
  <c r="G40"/>
  <c r="E35"/>
  <c r="H14" i="1"/>
  <c r="E14"/>
  <c r="G7" i="4"/>
  <c r="F6"/>
  <c r="E11"/>
  <c r="H10"/>
  <c r="E15"/>
  <c r="E19"/>
  <c r="G23"/>
  <c r="F22"/>
  <c r="G27"/>
  <c r="F34"/>
  <c r="F40"/>
  <c r="G6"/>
  <c r="F11"/>
  <c r="E10"/>
  <c r="F15"/>
  <c r="F19"/>
  <c r="F31"/>
  <c r="E36"/>
  <c r="F35"/>
  <c r="E40" i="1"/>
  <c r="E31" i="4"/>
  <c r="G34"/>
  <c r="G11"/>
  <c r="F10"/>
  <c r="G15"/>
  <c r="G19"/>
  <c r="G31"/>
  <c r="G36"/>
  <c r="G35"/>
  <c r="F36"/>
  <c r="F7"/>
  <c r="H11"/>
  <c r="G10"/>
  <c r="G18"/>
  <c r="F23"/>
  <c r="E22"/>
  <c r="F27"/>
  <c r="E34"/>
  <c r="F13" i="1"/>
  <c r="F13" i="4" s="1"/>
  <c r="F30" i="1"/>
  <c r="F30" i="4" s="1"/>
  <c r="H15" i="1"/>
  <c r="H15" i="4" s="1"/>
  <c r="H9" i="1"/>
  <c r="H9" i="4" s="1"/>
  <c r="G14" i="1"/>
  <c r="G14" i="4" s="1"/>
  <c r="I38" i="1" l="1"/>
  <c r="I38" i="4" s="1"/>
  <c r="L38" i="1"/>
  <c r="L38" i="4" s="1"/>
  <c r="E40"/>
  <c r="E30" i="1"/>
  <c r="E13"/>
  <c r="E13" i="4" s="1"/>
  <c r="E14"/>
  <c r="H30" i="1"/>
  <c r="H14" i="4"/>
  <c r="H13" i="1"/>
  <c r="H13" i="4" s="1"/>
  <c r="H31" i="1"/>
  <c r="H31" i="4" s="1"/>
  <c r="F39" i="1"/>
  <c r="F39" i="4" s="1"/>
  <c r="F29" i="1"/>
  <c r="F29" i="4" s="1"/>
  <c r="G30" i="1"/>
  <c r="G30" i="4" s="1"/>
  <c r="G13" i="1"/>
  <c r="G13" i="4" s="1"/>
  <c r="E30" l="1"/>
  <c r="E29" i="1"/>
  <c r="E29" i="4" s="1"/>
  <c r="E39" i="1"/>
  <c r="H30" i="4"/>
  <c r="H39" i="1"/>
  <c r="F38"/>
  <c r="F38" i="4" s="1"/>
  <c r="H40" i="1"/>
  <c r="H40" i="4" s="1"/>
  <c r="H29" i="1"/>
  <c r="H29" i="4" s="1"/>
  <c r="G39" i="1"/>
  <c r="G39" i="4" s="1"/>
  <c r="G29" i="1"/>
  <c r="G29" i="4" s="1"/>
  <c r="E39" l="1"/>
  <c r="E38" i="1"/>
  <c r="E38" i="4" s="1"/>
  <c r="H39"/>
  <c r="H38" i="1"/>
  <c r="H38" i="4" s="1"/>
  <c r="G38" i="1"/>
  <c r="G38" i="4" s="1"/>
</calcChain>
</file>

<file path=xl/sharedStrings.xml><?xml version="1.0" encoding="utf-8"?>
<sst xmlns="http://schemas.openxmlformats.org/spreadsheetml/2006/main" count="128" uniqueCount="45">
  <si>
    <t>In Billions of Pesos</t>
  </si>
  <si>
    <t>Sep</t>
  </si>
  <si>
    <t>Dec</t>
  </si>
  <si>
    <t>Mar</t>
  </si>
  <si>
    <t>Jun</t>
  </si>
  <si>
    <t>1.</t>
  </si>
  <si>
    <t>National government</t>
  </si>
  <si>
    <t>Domestic</t>
  </si>
  <si>
    <t>Foreign</t>
  </si>
  <si>
    <t>2.</t>
  </si>
  <si>
    <r>
      <t xml:space="preserve">Minus:  National government debt held by Bond Sinking Fund (BSF) </t>
    </r>
    <r>
      <rPr>
        <u/>
        <sz val="11"/>
        <color indexed="10"/>
        <rFont val="Arial Narrow"/>
        <family val="2"/>
      </rPr>
      <t>2</t>
    </r>
    <r>
      <rPr>
        <sz val="11"/>
        <color indexed="10"/>
        <rFont val="Arial Narrow"/>
        <family val="2"/>
      </rPr>
      <t>/</t>
    </r>
  </si>
  <si>
    <t>3.</t>
  </si>
  <si>
    <t>National government, consolidated with BSF (1-2)</t>
  </si>
  <si>
    <t>4.</t>
  </si>
  <si>
    <t>5.</t>
  </si>
  <si>
    <t>6.</t>
  </si>
  <si>
    <t>7.</t>
  </si>
  <si>
    <t>General government debt, unconsolidated (3+4+5+6)</t>
  </si>
  <si>
    <t>8.</t>
  </si>
  <si>
    <r>
      <t>Minus</t>
    </r>
    <r>
      <rPr>
        <sz val="11"/>
        <color indexed="10"/>
        <rFont val="Arial Narrow"/>
        <family val="2"/>
      </rPr>
      <t>: Intrasector-debt holdings (domestic)</t>
    </r>
  </si>
  <si>
    <t>National government debt held by SSIs</t>
  </si>
  <si>
    <t>National government debt held by LGUs</t>
  </si>
  <si>
    <t>LGUs loan held by MDFO</t>
  </si>
  <si>
    <t>9.</t>
  </si>
  <si>
    <t>Total consolidated general government debt (7-8)</t>
  </si>
  <si>
    <t>•</t>
  </si>
  <si>
    <t>GDP</t>
  </si>
  <si>
    <t>Compiled by FPPO, Department of Finance.</t>
  </si>
  <si>
    <t>1/</t>
  </si>
  <si>
    <t>2/</t>
  </si>
  <si>
    <t>Including Securities Stabilization Fund. Also includes adjustment in the NG held in BSF foreign components previously unreported.</t>
  </si>
  <si>
    <t>3/</t>
  </si>
  <si>
    <t>4/</t>
  </si>
  <si>
    <t>Excluding "reserve liabilities" (insurance technical reserves). Debt data of the Employees Compensation Commission are not included.</t>
  </si>
  <si>
    <t>GSIS refers to Government Insurance Corporation; SSS- Social Security Institutions, PHIC-Philippines Health Insurance Corporation</t>
  </si>
  <si>
    <t>5/  LGUs debt in which the liabilities financed thru MDFO has been netted out starting 2007.</t>
  </si>
  <si>
    <t>Central bank/CB-BOL 3/</t>
  </si>
  <si>
    <t>Social security institutions (GSIS, SSS, PHIC)  4/</t>
  </si>
  <si>
    <t>Local government units (LGU's)  5/</t>
  </si>
  <si>
    <t>Central bank/CB-BOL  3/</t>
  </si>
  <si>
    <t>The General Government Debt includes National Government  with  Bond Sinking Fund, Central Bank Board of Liquidators, Social  Security</t>
  </si>
  <si>
    <t xml:space="preserve"> Institutions and the Local government units, less intrasector debt holdings.</t>
  </si>
  <si>
    <t>Central Bank Board of Liquidators  already paid in full its foreign obligation last January 2012</t>
  </si>
  <si>
    <r>
      <t xml:space="preserve">Outstanding General Government Debt </t>
    </r>
    <r>
      <rPr>
        <b/>
        <u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</si>
  <si>
    <t>Percent of GDP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</si>
</sst>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u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indexed="12"/>
      <name val="Arial Narrow"/>
      <family val="2"/>
    </font>
    <font>
      <sz val="11"/>
      <color rgb="FF0070C0"/>
      <name val="Arial Narrow"/>
      <family val="2"/>
    </font>
    <font>
      <sz val="12"/>
      <color rgb="FF0070C0"/>
      <name val="Arial Narrow"/>
      <family val="2"/>
    </font>
    <font>
      <sz val="12"/>
      <name val="Arial Narrow"/>
      <family val="2"/>
    </font>
    <font>
      <sz val="11"/>
      <color indexed="10"/>
      <name val="Arial Narrow"/>
      <family val="2"/>
    </font>
    <font>
      <u/>
      <sz val="11"/>
      <color indexed="10"/>
      <name val="Arial Narrow"/>
      <family val="2"/>
    </font>
    <font>
      <u/>
      <sz val="11"/>
      <color rgb="FFFF0000"/>
      <name val="Arial Narrow"/>
      <family val="2"/>
    </font>
    <font>
      <u/>
      <sz val="12"/>
      <color rgb="FFFF0000"/>
      <name val="Arial Narrow"/>
      <family val="2"/>
    </font>
    <font>
      <b/>
      <sz val="11"/>
      <color indexed="12"/>
      <name val="Arial Narrow"/>
      <family val="2"/>
    </font>
    <font>
      <b/>
      <sz val="11"/>
      <color indexed="9"/>
      <name val="Arial Narrow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/>
    <xf numFmtId="0" fontId="4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6" fillId="0" borderId="0" xfId="0" quotePrefix="1" applyFont="1"/>
    <xf numFmtId="0" fontId="6" fillId="0" borderId="0" xfId="0" applyFont="1"/>
    <xf numFmtId="164" fontId="4" fillId="0" borderId="0" xfId="1" applyNumberFormat="1" applyFont="1" applyBorder="1"/>
    <xf numFmtId="0" fontId="10" fillId="0" borderId="0" xfId="0" quotePrefix="1" applyFont="1"/>
    <xf numFmtId="0" fontId="10" fillId="0" borderId="0" xfId="0" applyFont="1"/>
    <xf numFmtId="164" fontId="10" fillId="0" borderId="0" xfId="1" applyNumberFormat="1" applyFont="1"/>
    <xf numFmtId="0" fontId="4" fillId="0" borderId="0" xfId="0" quotePrefix="1" applyFont="1"/>
    <xf numFmtId="0" fontId="6" fillId="0" borderId="0" xfId="0" quotePrefix="1" applyFont="1" applyFill="1"/>
    <xf numFmtId="0" fontId="6" fillId="0" borderId="0" xfId="0" applyFont="1" applyFill="1"/>
    <xf numFmtId="0" fontId="4" fillId="0" borderId="0" xfId="0" applyFont="1" applyFill="1"/>
    <xf numFmtId="0" fontId="11" fillId="0" borderId="0" xfId="0" applyFont="1"/>
    <xf numFmtId="164" fontId="4" fillId="0" borderId="0" xfId="0" applyNumberFormat="1" applyFont="1" applyBorder="1"/>
    <xf numFmtId="0" fontId="4" fillId="0" borderId="2" xfId="0" applyFont="1" applyBorder="1"/>
    <xf numFmtId="0" fontId="14" fillId="0" borderId="0" xfId="0" quotePrefix="1" applyFont="1"/>
    <xf numFmtId="0" fontId="14" fillId="0" borderId="0" xfId="0" applyFont="1"/>
    <xf numFmtId="164" fontId="14" fillId="0" borderId="1" xfId="1" applyNumberFormat="1" applyFont="1" applyBorder="1"/>
    <xf numFmtId="164" fontId="2" fillId="0" borderId="0" xfId="1" applyNumberFormat="1" applyFont="1" applyFill="1" applyBorder="1"/>
    <xf numFmtId="164" fontId="2" fillId="0" borderId="2" xfId="1" applyNumberFormat="1" applyFont="1" applyBorder="1"/>
    <xf numFmtId="0" fontId="15" fillId="3" borderId="0" xfId="0" applyFont="1" applyFill="1" applyAlignment="1">
      <alignment horizontal="center"/>
    </xf>
    <xf numFmtId="0" fontId="15" fillId="3" borderId="0" xfId="0" applyFont="1" applyFill="1"/>
    <xf numFmtId="166" fontId="15" fillId="3" borderId="0" xfId="1" applyNumberFormat="1" applyFont="1" applyFill="1"/>
    <xf numFmtId="22" fontId="4" fillId="0" borderId="0" xfId="0" applyNumberFormat="1" applyFont="1"/>
    <xf numFmtId="22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67" fontId="2" fillId="0" borderId="0" xfId="2" applyNumberFormat="1" applyFont="1" applyFill="1" applyBorder="1"/>
    <xf numFmtId="167" fontId="2" fillId="0" borderId="2" xfId="2" applyNumberFormat="1" applyFont="1" applyBorder="1"/>
    <xf numFmtId="167" fontId="4" fillId="0" borderId="0" xfId="2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7" fillId="0" borderId="7" xfId="1" applyNumberFormat="1" applyFont="1" applyBorder="1"/>
    <xf numFmtId="164" fontId="8" fillId="0" borderId="0" xfId="1" applyNumberFormat="1" applyFont="1" applyBorder="1"/>
    <xf numFmtId="164" fontId="7" fillId="0" borderId="0" xfId="1" applyNumberFormat="1" applyFont="1" applyBorder="1"/>
    <xf numFmtId="164" fontId="7" fillId="0" borderId="8" xfId="1" applyNumberFormat="1" applyFont="1" applyBorder="1"/>
    <xf numFmtId="164" fontId="4" fillId="0" borderId="7" xfId="0" applyNumberFormat="1" applyFont="1" applyBorder="1"/>
    <xf numFmtId="164" fontId="9" fillId="0" borderId="0" xfId="0" applyNumberFormat="1" applyFont="1" applyBorder="1"/>
    <xf numFmtId="164" fontId="4" fillId="0" borderId="8" xfId="0" applyNumberFormat="1" applyFont="1" applyBorder="1"/>
    <xf numFmtId="0" fontId="5" fillId="0" borderId="7" xfId="0" applyFont="1" applyBorder="1"/>
    <xf numFmtId="0" fontId="0" fillId="0" borderId="0" xfId="0" applyBorder="1"/>
    <xf numFmtId="0" fontId="0" fillId="0" borderId="8" xfId="0" applyBorder="1"/>
    <xf numFmtId="164" fontId="12" fillId="0" borderId="7" xfId="1" applyNumberFormat="1" applyFont="1" applyBorder="1"/>
    <xf numFmtId="164" fontId="13" fillId="0" borderId="0" xfId="1" applyNumberFormat="1" applyFont="1" applyBorder="1"/>
    <xf numFmtId="164" fontId="12" fillId="0" borderId="0" xfId="1" applyNumberFormat="1" applyFont="1" applyBorder="1"/>
    <xf numFmtId="164" fontId="12" fillId="0" borderId="8" xfId="1" applyNumberFormat="1" applyFont="1" applyBorder="1"/>
    <xf numFmtId="164" fontId="9" fillId="2" borderId="0" xfId="0" applyNumberFormat="1" applyFont="1" applyFill="1" applyBorder="1"/>
    <xf numFmtId="164" fontId="9" fillId="0" borderId="8" xfId="0" applyNumberFormat="1" applyFont="1" applyBorder="1"/>
    <xf numFmtId="164" fontId="8" fillId="0" borderId="7" xfId="1" applyNumberFormat="1" applyFont="1" applyBorder="1"/>
    <xf numFmtId="164" fontId="8" fillId="0" borderId="8" xfId="1" applyNumberFormat="1" applyFont="1" applyBorder="1"/>
    <xf numFmtId="164" fontId="9" fillId="0" borderId="7" xfId="1" applyNumberFormat="1" applyFont="1" applyBorder="1"/>
    <xf numFmtId="164" fontId="9" fillId="0" borderId="0" xfId="1" applyNumberFormat="1" applyFont="1" applyBorder="1"/>
    <xf numFmtId="164" fontId="9" fillId="0" borderId="8" xfId="1" applyNumberFormat="1" applyFont="1" applyBorder="1"/>
    <xf numFmtId="164" fontId="9" fillId="0" borderId="7" xfId="0" applyNumberFormat="1" applyFont="1" applyBorder="1"/>
    <xf numFmtId="164" fontId="7" fillId="0" borderId="7" xfId="1" applyNumberFormat="1" applyFont="1" applyFill="1" applyBorder="1"/>
    <xf numFmtId="164" fontId="7" fillId="0" borderId="0" xfId="1" applyNumberFormat="1" applyFont="1" applyFill="1" applyBorder="1"/>
    <xf numFmtId="164" fontId="7" fillId="0" borderId="8" xfId="1" applyNumberFormat="1" applyFont="1" applyFill="1" applyBorder="1"/>
    <xf numFmtId="165" fontId="4" fillId="0" borderId="7" xfId="0" applyNumberFormat="1" applyFont="1" applyFill="1" applyBorder="1"/>
    <xf numFmtId="165" fontId="4" fillId="0" borderId="0" xfId="0" applyNumberFormat="1" applyFont="1" applyFill="1" applyBorder="1"/>
    <xf numFmtId="164" fontId="4" fillId="0" borderId="7" xfId="1" applyNumberFormat="1" applyFont="1" applyFill="1" applyBorder="1"/>
    <xf numFmtId="164" fontId="4" fillId="0" borderId="0" xfId="1" applyNumberFormat="1" applyFont="1" applyFill="1" applyBorder="1"/>
    <xf numFmtId="164" fontId="4" fillId="0" borderId="8" xfId="1" applyNumberFormat="1" applyFont="1" applyFill="1" applyBorder="1"/>
    <xf numFmtId="164" fontId="4" fillId="0" borderId="7" xfId="1" applyNumberFormat="1" applyFont="1" applyBorder="1"/>
    <xf numFmtId="164" fontId="6" fillId="0" borderId="7" xfId="1" applyNumberFormat="1" applyFont="1" applyBorder="1"/>
    <xf numFmtId="164" fontId="6" fillId="0" borderId="0" xfId="1" applyNumberFormat="1" applyFont="1" applyBorder="1"/>
    <xf numFmtId="164" fontId="6" fillId="0" borderId="8" xfId="1" applyNumberFormat="1" applyFont="1" applyBorder="1"/>
    <xf numFmtId="164" fontId="4" fillId="0" borderId="8" xfId="1" applyNumberFormat="1" applyFont="1" applyBorder="1"/>
    <xf numFmtId="164" fontId="12" fillId="0" borderId="7" xfId="1" applyNumberFormat="1" applyFont="1" applyFill="1" applyBorder="1"/>
    <xf numFmtId="164" fontId="13" fillId="0" borderId="8" xfId="1" applyNumberFormat="1" applyFont="1" applyBorder="1"/>
    <xf numFmtId="164" fontId="14" fillId="0" borderId="3" xfId="1" applyNumberFormat="1" applyFont="1" applyBorder="1"/>
    <xf numFmtId="164" fontId="2" fillId="0" borderId="7" xfId="1" applyNumberFormat="1" applyFont="1" applyFill="1" applyBorder="1"/>
    <xf numFmtId="164" fontId="2" fillId="0" borderId="8" xfId="1" applyNumberFormat="1" applyFont="1" applyFill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0" fontId="0" fillId="0" borderId="7" xfId="0" applyBorder="1"/>
    <xf numFmtId="164" fontId="13" fillId="0" borderId="7" xfId="1" applyNumberFormat="1" applyFont="1" applyBorder="1"/>
    <xf numFmtId="164" fontId="16" fillId="3" borderId="0" xfId="1" applyNumberFormat="1" applyFont="1" applyFill="1" applyBorder="1"/>
    <xf numFmtId="166" fontId="16" fillId="3" borderId="0" xfId="1" applyNumberFormat="1" applyFont="1" applyFill="1" applyBorder="1"/>
    <xf numFmtId="166" fontId="17" fillId="3" borderId="0" xfId="1" applyNumberFormat="1" applyFont="1" applyFill="1" applyBorder="1"/>
    <xf numFmtId="167" fontId="6" fillId="0" borderId="7" xfId="2" applyNumberFormat="1" applyFont="1" applyBorder="1"/>
    <xf numFmtId="167" fontId="6" fillId="0" borderId="0" xfId="2" applyNumberFormat="1" applyFont="1" applyBorder="1"/>
    <xf numFmtId="167" fontId="6" fillId="0" borderId="8" xfId="2" applyNumberFormat="1" applyFont="1" applyBorder="1"/>
    <xf numFmtId="167" fontId="4" fillId="0" borderId="7" xfId="2" applyNumberFormat="1" applyFont="1" applyBorder="1"/>
    <xf numFmtId="167" fontId="4" fillId="0" borderId="8" xfId="2" applyNumberFormat="1" applyFont="1" applyBorder="1"/>
    <xf numFmtId="167" fontId="10" fillId="0" borderId="7" xfId="2" applyNumberFormat="1" applyFont="1" applyBorder="1"/>
    <xf numFmtId="167" fontId="10" fillId="0" borderId="0" xfId="2" applyNumberFormat="1" applyFont="1" applyBorder="1"/>
    <xf numFmtId="167" fontId="10" fillId="0" borderId="8" xfId="2" applyNumberFormat="1" applyFont="1" applyBorder="1"/>
    <xf numFmtId="167" fontId="6" fillId="0" borderId="7" xfId="2" applyNumberFormat="1" applyFont="1" applyFill="1" applyBorder="1"/>
    <xf numFmtId="167" fontId="6" fillId="0" borderId="0" xfId="2" applyNumberFormat="1" applyFont="1" applyFill="1" applyBorder="1"/>
    <xf numFmtId="167" fontId="6" fillId="0" borderId="8" xfId="2" applyNumberFormat="1" applyFont="1" applyFill="1" applyBorder="1"/>
    <xf numFmtId="167" fontId="4" fillId="0" borderId="7" xfId="2" applyNumberFormat="1" applyFont="1" applyFill="1" applyBorder="1"/>
    <xf numFmtId="167" fontId="4" fillId="0" borderId="0" xfId="2" applyNumberFormat="1" applyFont="1" applyFill="1" applyBorder="1"/>
    <xf numFmtId="167" fontId="4" fillId="0" borderId="8" xfId="2" applyNumberFormat="1" applyFont="1" applyFill="1" applyBorder="1"/>
    <xf numFmtId="167" fontId="2" fillId="0" borderId="7" xfId="2" applyNumberFormat="1" applyFont="1" applyFill="1" applyBorder="1"/>
    <xf numFmtId="167" fontId="2" fillId="0" borderId="8" xfId="2" applyNumberFormat="1" applyFont="1" applyFill="1" applyBorder="1"/>
    <xf numFmtId="167" fontId="2" fillId="0" borderId="5" xfId="2" applyNumberFormat="1" applyFont="1" applyBorder="1"/>
    <xf numFmtId="167" fontId="2" fillId="0" borderId="6" xfId="2" applyNumberFormat="1" applyFont="1" applyBorder="1"/>
    <xf numFmtId="0" fontId="2" fillId="0" borderId="3" xfId="0" applyFont="1" applyBorder="1"/>
    <xf numFmtId="164" fontId="14" fillId="0" borderId="0" xfId="1" applyNumberFormat="1" applyFont="1" applyBorder="1"/>
    <xf numFmtId="164" fontId="14" fillId="0" borderId="8" xfId="1" applyNumberFormat="1" applyFont="1" applyBorder="1"/>
    <xf numFmtId="164" fontId="14" fillId="0" borderId="7" xfId="1" applyNumberFormat="1" applyFont="1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164" fontId="4" fillId="0" borderId="8" xfId="0" applyNumberFormat="1" applyFont="1" applyFill="1" applyBorder="1"/>
    <xf numFmtId="164" fontId="0" fillId="0" borderId="0" xfId="0" applyNumberFormat="1"/>
    <xf numFmtId="167" fontId="14" fillId="4" borderId="1" xfId="2" applyNumberFormat="1" applyFont="1" applyFill="1" applyBorder="1"/>
    <xf numFmtId="167" fontId="14" fillId="4" borderId="3" xfId="2" applyNumberFormat="1" applyFont="1" applyFill="1" applyBorder="1"/>
    <xf numFmtId="167" fontId="14" fillId="4" borderId="7" xfId="2" applyNumberFormat="1" applyFont="1" applyFill="1" applyBorder="1"/>
    <xf numFmtId="167" fontId="14" fillId="4" borderId="0" xfId="2" applyNumberFormat="1" applyFont="1" applyFill="1" applyBorder="1"/>
    <xf numFmtId="167" fontId="14" fillId="4" borderId="8" xfId="2" applyNumberFormat="1" applyFont="1" applyFill="1" applyBorder="1"/>
    <xf numFmtId="0" fontId="14" fillId="4" borderId="0" xfId="0" quotePrefix="1" applyFont="1" applyFill="1"/>
    <xf numFmtId="0" fontId="14" fillId="4" borderId="0" xfId="0" applyFont="1" applyFill="1"/>
    <xf numFmtId="22" fontId="4" fillId="0" borderId="0" xfId="0" applyNumberFormat="1" applyFont="1" applyFill="1"/>
    <xf numFmtId="22" fontId="4" fillId="0" borderId="0" xfId="0" applyNumberFormat="1" applyFont="1" applyFill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7" fillId="0" borderId="1" xfId="1" applyNumberFormat="1" applyFont="1" applyBorder="1"/>
    <xf numFmtId="164" fontId="0" fillId="0" borderId="0" xfId="0" applyNumberFormat="1" applyBorder="1"/>
    <xf numFmtId="164" fontId="4" fillId="0" borderId="0" xfId="0" applyNumberFormat="1" applyFont="1" applyFill="1" applyBorder="1"/>
    <xf numFmtId="164" fontId="0" fillId="0" borderId="2" xfId="0" applyNumberForma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7" fillId="0" borderId="4" xfId="1" applyNumberFormat="1" applyFont="1" applyBorder="1"/>
    <xf numFmtId="164" fontId="0" fillId="0" borderId="8" xfId="0" applyNumberForma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4" fontId="0" fillId="0" borderId="0" xfId="0" applyNumberFormat="1" applyFill="1"/>
  </cellXfs>
  <cellStyles count="6">
    <cellStyle name="Comma" xfId="1" builtinId="3"/>
    <cellStyle name="Comma 2" xfId="4"/>
    <cellStyle name="Normal" xfId="0" builtinId="0"/>
    <cellStyle name="Normal 2" xfId="3"/>
    <cellStyle name="Percent" xfId="2" builtinId="5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>
      <pane xSplit="4" ySplit="4" topLeftCell="E29" activePane="bottomRight" state="frozen"/>
      <selection pane="topRight" activeCell="E1" sqref="E1"/>
      <selection pane="bottomLeft" activeCell="A5" sqref="A5"/>
      <selection pane="bottomRight" activeCell="Q26" sqref="Q26"/>
    </sheetView>
  </sheetViews>
  <sheetFormatPr defaultRowHeight="15"/>
  <cols>
    <col min="1" max="3" width="2.42578125" customWidth="1"/>
    <col min="4" max="4" width="51" customWidth="1"/>
    <col min="5" max="11" width="9.140625" customWidth="1"/>
    <col min="12" max="12" width="9.140625" style="112" customWidth="1"/>
    <col min="15" max="15" width="9.7109375" customWidth="1"/>
  </cols>
  <sheetData>
    <row r="1" spans="1:15" ht="14.1" customHeight="1">
      <c r="A1" s="1" t="s">
        <v>43</v>
      </c>
      <c r="B1" s="2"/>
      <c r="C1" s="2"/>
      <c r="D1" s="2"/>
      <c r="E1" s="3"/>
      <c r="F1" s="3"/>
      <c r="G1" s="3"/>
      <c r="H1" s="3"/>
    </row>
    <row r="2" spans="1:15" ht="14.1" customHeight="1">
      <c r="A2" s="4" t="s">
        <v>0</v>
      </c>
      <c r="B2" s="5"/>
      <c r="C2" s="5"/>
      <c r="D2" s="5"/>
      <c r="E2" s="3"/>
      <c r="F2" s="3"/>
      <c r="G2" s="3"/>
      <c r="H2" s="3"/>
    </row>
    <row r="3" spans="1:15" ht="16.5">
      <c r="A3" s="104"/>
      <c r="B3" s="7"/>
      <c r="C3" s="7"/>
      <c r="D3" s="7"/>
      <c r="E3" s="131">
        <v>2014</v>
      </c>
      <c r="F3" s="132"/>
      <c r="G3" s="132"/>
      <c r="H3" s="132"/>
      <c r="I3" s="131">
        <v>2015</v>
      </c>
      <c r="J3" s="132"/>
      <c r="K3" s="132"/>
      <c r="L3" s="132"/>
      <c r="M3" s="131">
        <v>2016</v>
      </c>
      <c r="N3" s="132"/>
      <c r="O3" s="133"/>
    </row>
    <row r="4" spans="1:15" s="33" customFormat="1" ht="16.5">
      <c r="A4" s="37"/>
      <c r="B4" s="9"/>
      <c r="C4" s="9"/>
      <c r="D4" s="9"/>
      <c r="E4" s="37" t="s">
        <v>3</v>
      </c>
      <c r="F4" s="9" t="s">
        <v>4</v>
      </c>
      <c r="G4" s="9" t="s">
        <v>1</v>
      </c>
      <c r="H4" s="9" t="s">
        <v>2</v>
      </c>
      <c r="I4" s="37" t="s">
        <v>3</v>
      </c>
      <c r="J4" s="9" t="s">
        <v>4</v>
      </c>
      <c r="K4" s="9" t="s">
        <v>1</v>
      </c>
      <c r="L4" s="122" t="s">
        <v>2</v>
      </c>
      <c r="M4" s="128" t="s">
        <v>3</v>
      </c>
      <c r="N4" s="127" t="s">
        <v>4</v>
      </c>
      <c r="O4" s="38" t="s">
        <v>1</v>
      </c>
    </row>
    <row r="5" spans="1:15" ht="16.5">
      <c r="A5" s="10" t="s">
        <v>5</v>
      </c>
      <c r="B5" s="11" t="s">
        <v>6</v>
      </c>
      <c r="C5" s="11"/>
      <c r="D5" s="11"/>
      <c r="E5" s="39">
        <f t="shared" ref="E5:K5" si="0">E6+E7</f>
        <v>5628.4250000000002</v>
      </c>
      <c r="F5" s="40">
        <f t="shared" si="0"/>
        <v>5650.8819999999996</v>
      </c>
      <c r="G5" s="41">
        <f t="shared" si="0"/>
        <v>5723.0059999999994</v>
      </c>
      <c r="H5" s="41">
        <f t="shared" si="0"/>
        <v>5735.2420000000002</v>
      </c>
      <c r="I5" s="39">
        <f t="shared" si="0"/>
        <v>5787.3950000000004</v>
      </c>
      <c r="J5" s="41">
        <f t="shared" si="0"/>
        <v>5816.2160000000003</v>
      </c>
      <c r="K5" s="41">
        <f t="shared" si="0"/>
        <v>5935.69381680675</v>
      </c>
      <c r="L5" s="123">
        <f>L6+L7</f>
        <v>5954.5370000000003</v>
      </c>
      <c r="M5" s="39">
        <f>M6+M7</f>
        <v>5899.1170000000002</v>
      </c>
      <c r="N5" s="41">
        <f>N6+N7</f>
        <v>5947.9989999999998</v>
      </c>
      <c r="O5" s="129">
        <f>O6+O7</f>
        <v>6086.6790000000001</v>
      </c>
    </row>
    <row r="6" spans="1:15" ht="16.5">
      <c r="A6" s="2"/>
      <c r="B6" s="2"/>
      <c r="C6" s="2" t="s">
        <v>7</v>
      </c>
      <c r="D6" s="2"/>
      <c r="E6" s="43">
        <v>3662.3209999999999</v>
      </c>
      <c r="F6" s="44">
        <v>3731.7950000000001</v>
      </c>
      <c r="G6" s="21">
        <v>3759.3449999999998</v>
      </c>
      <c r="H6" s="21">
        <v>3820.6030000000001</v>
      </c>
      <c r="I6" s="43">
        <v>3854.6970000000001</v>
      </c>
      <c r="J6" s="21">
        <v>3839.31</v>
      </c>
      <c r="K6" s="21">
        <v>3883.1614378941499</v>
      </c>
      <c r="L6" s="21">
        <v>3884.38</v>
      </c>
      <c r="M6" s="43">
        <v>3841.2640000000001</v>
      </c>
      <c r="N6" s="21">
        <v>3828.4960000000001</v>
      </c>
      <c r="O6" s="45">
        <v>3904.453</v>
      </c>
    </row>
    <row r="7" spans="1:15" ht="16.5">
      <c r="A7" s="2"/>
      <c r="B7" s="2"/>
      <c r="C7" s="2" t="s">
        <v>8</v>
      </c>
      <c r="D7" s="2"/>
      <c r="E7" s="43">
        <v>1966.104</v>
      </c>
      <c r="F7" s="44">
        <v>1919.087</v>
      </c>
      <c r="G7" s="21">
        <v>1963.6610000000001</v>
      </c>
      <c r="H7" s="21">
        <v>1914.6389999999999</v>
      </c>
      <c r="I7" s="43">
        <v>1932.6980000000001</v>
      </c>
      <c r="J7" s="21">
        <v>1976.9059999999999</v>
      </c>
      <c r="K7" s="21">
        <v>2052.5323789126001</v>
      </c>
      <c r="L7" s="21">
        <v>2070.1570000000002</v>
      </c>
      <c r="M7" s="43">
        <v>2057.8530000000001</v>
      </c>
      <c r="N7" s="21">
        <v>2119.5030000000002</v>
      </c>
      <c r="O7" s="45">
        <v>2182.2260000000001</v>
      </c>
    </row>
    <row r="8" spans="1:15" ht="16.5">
      <c r="A8" s="2"/>
      <c r="B8" s="2"/>
      <c r="C8" s="2"/>
      <c r="D8" s="2"/>
      <c r="E8" s="46"/>
      <c r="F8" s="47"/>
      <c r="G8" s="47"/>
      <c r="H8" s="47"/>
      <c r="I8" s="81"/>
      <c r="J8" s="47"/>
      <c r="K8" s="47"/>
      <c r="L8" s="124"/>
      <c r="M8" s="81"/>
      <c r="N8" s="124"/>
      <c r="O8" s="130"/>
    </row>
    <row r="9" spans="1:15" ht="16.5">
      <c r="A9" s="13" t="s">
        <v>9</v>
      </c>
      <c r="B9" s="14" t="s">
        <v>10</v>
      </c>
      <c r="C9" s="14"/>
      <c r="D9" s="14"/>
      <c r="E9" s="49">
        <f t="shared" ref="E9:L9" si="1">E10+E11</f>
        <v>726.2713</v>
      </c>
      <c r="F9" s="50">
        <f t="shared" si="1"/>
        <v>733.55230893023997</v>
      </c>
      <c r="G9" s="51">
        <f t="shared" si="1"/>
        <v>718.86485147223993</v>
      </c>
      <c r="H9" s="51">
        <f t="shared" si="1"/>
        <v>711.97222999999997</v>
      </c>
      <c r="I9" s="49">
        <f t="shared" si="1"/>
        <v>719.55669966799996</v>
      </c>
      <c r="J9" s="51">
        <f t="shared" si="1"/>
        <v>705.73059502824003</v>
      </c>
      <c r="K9" s="51">
        <f t="shared" si="1"/>
        <v>693.50468469674001</v>
      </c>
      <c r="L9" s="51">
        <f t="shared" si="1"/>
        <v>698.61198999999999</v>
      </c>
      <c r="M9" s="49">
        <f t="shared" ref="M9:O9" si="2">M10+M11</f>
        <v>660.24368500000003</v>
      </c>
      <c r="N9" s="51">
        <f t="shared" si="2"/>
        <v>648.60672999999997</v>
      </c>
      <c r="O9" s="52">
        <f t="shared" si="2"/>
        <v>639.31138999999996</v>
      </c>
    </row>
    <row r="10" spans="1:15" ht="16.5">
      <c r="A10" s="16"/>
      <c r="B10" s="2"/>
      <c r="C10" s="2" t="s">
        <v>7</v>
      </c>
      <c r="D10" s="2"/>
      <c r="E10" s="43">
        <f>644.66291+3.3252</f>
        <v>647.98811000000001</v>
      </c>
      <c r="F10" s="21">
        <f>652.23190893024+3.3252</f>
        <v>655.55710893024002</v>
      </c>
      <c r="G10" s="21">
        <f>636.21942147224+3.309</f>
        <v>639.52842147223998</v>
      </c>
      <c r="H10" s="21">
        <f>628.37122+2.14738+3.3099</f>
        <v>633.82849999999996</v>
      </c>
      <c r="I10" s="43">
        <f>639.046799668+3.3099</f>
        <v>642.35669966799992</v>
      </c>
      <c r="J10" s="21">
        <f>621.92689502824+3.3089</f>
        <v>625.23579502823998</v>
      </c>
      <c r="K10" s="21">
        <f>606.78960469674+3.3089</f>
        <v>610.09850469673995</v>
      </c>
      <c r="L10" s="21">
        <v>613.75198</v>
      </c>
      <c r="M10" s="43">
        <f>591.15065+2.7529</f>
        <v>593.90355</v>
      </c>
      <c r="N10" s="21">
        <f>578.6579+2.7529</f>
        <v>581.41079999999999</v>
      </c>
      <c r="O10" s="45">
        <f>567.34353+2.7529</f>
        <v>570.09642999999994</v>
      </c>
    </row>
    <row r="11" spans="1:15" ht="16.5">
      <c r="A11" s="16"/>
      <c r="B11" s="2"/>
      <c r="C11" s="2" t="s">
        <v>8</v>
      </c>
      <c r="D11" s="2"/>
      <c r="E11" s="43">
        <v>78.283190000000005</v>
      </c>
      <c r="F11" s="53">
        <v>77.995199999999997</v>
      </c>
      <c r="G11" s="44">
        <v>79.336429999999993</v>
      </c>
      <c r="H11" s="44">
        <f>66.47228+11.67145</f>
        <v>78.143730000000005</v>
      </c>
      <c r="I11" s="43">
        <v>77.2</v>
      </c>
      <c r="J11" s="21">
        <v>80.494799999999998</v>
      </c>
      <c r="K11" s="21">
        <v>83.406180000000006</v>
      </c>
      <c r="L11" s="21">
        <v>84.860010000000003</v>
      </c>
      <c r="M11" s="43">
        <v>66.340135000000004</v>
      </c>
      <c r="N11" s="21">
        <v>67.195930000000004</v>
      </c>
      <c r="O11" s="45">
        <v>69.214960000000005</v>
      </c>
    </row>
    <row r="12" spans="1:15" ht="16.5">
      <c r="A12" s="16"/>
      <c r="B12" s="2"/>
      <c r="C12" s="2"/>
      <c r="D12" s="2"/>
      <c r="E12" s="43"/>
      <c r="F12" s="53"/>
      <c r="G12" s="44"/>
      <c r="H12" s="44"/>
      <c r="I12" s="43"/>
      <c r="J12" s="21"/>
      <c r="K12" s="21"/>
      <c r="L12" s="21"/>
      <c r="M12" s="43"/>
      <c r="N12" s="21"/>
      <c r="O12" s="45"/>
    </row>
    <row r="13" spans="1:15" ht="16.5">
      <c r="A13" s="10" t="s">
        <v>11</v>
      </c>
      <c r="B13" s="11" t="s">
        <v>12</v>
      </c>
      <c r="C13" s="11"/>
      <c r="D13" s="11"/>
      <c r="E13" s="39">
        <f t="shared" ref="E13:L13" si="3">E14+E15</f>
        <v>4902.1536999999998</v>
      </c>
      <c r="F13" s="41">
        <f t="shared" si="3"/>
        <v>4917.32969106976</v>
      </c>
      <c r="G13" s="41">
        <f t="shared" si="3"/>
        <v>5004.1411485277595</v>
      </c>
      <c r="H13" s="41">
        <f t="shared" si="3"/>
        <v>5023.2697699999999</v>
      </c>
      <c r="I13" s="39">
        <f t="shared" si="3"/>
        <v>5067.8383003319996</v>
      </c>
      <c r="J13" s="41">
        <f t="shared" si="3"/>
        <v>5110.4854049717596</v>
      </c>
      <c r="K13" s="41">
        <f t="shared" si="3"/>
        <v>5242.1891321100102</v>
      </c>
      <c r="L13" s="41">
        <f t="shared" si="3"/>
        <v>5255.9250099999999</v>
      </c>
      <c r="M13" s="39">
        <f t="shared" ref="M13" si="4">M14+M15</f>
        <v>5238.8733150000007</v>
      </c>
      <c r="N13" s="41">
        <f>N14+N15</f>
        <v>5299.3922700000003</v>
      </c>
      <c r="O13" s="42">
        <f>O14+O15</f>
        <v>5447.3676100000002</v>
      </c>
    </row>
    <row r="14" spans="1:15" ht="16.5">
      <c r="A14" s="16"/>
      <c r="B14" s="2"/>
      <c r="C14" s="2" t="s">
        <v>7</v>
      </c>
      <c r="D14" s="2"/>
      <c r="E14" s="43">
        <f t="shared" ref="E14:H15" si="5">E6-E10</f>
        <v>3014.3328899999997</v>
      </c>
      <c r="F14" s="21">
        <f t="shared" si="5"/>
        <v>3076.2378910697598</v>
      </c>
      <c r="G14" s="21">
        <f t="shared" si="5"/>
        <v>3119.8165785277597</v>
      </c>
      <c r="H14" s="21">
        <f t="shared" si="5"/>
        <v>3186.7745</v>
      </c>
      <c r="I14" s="43">
        <f t="shared" ref="I14:L14" si="6">I6-I10</f>
        <v>3212.340300332</v>
      </c>
      <c r="J14" s="21">
        <f t="shared" si="6"/>
        <v>3214.0742049717601</v>
      </c>
      <c r="K14" s="21">
        <f t="shared" si="6"/>
        <v>3273.0629331974101</v>
      </c>
      <c r="L14" s="21">
        <f t="shared" si="6"/>
        <v>3270.6280200000001</v>
      </c>
      <c r="M14" s="43">
        <f t="shared" ref="M14:N14" si="7">M6-M10</f>
        <v>3247.3604500000001</v>
      </c>
      <c r="N14" s="21">
        <f t="shared" si="7"/>
        <v>3247.0852</v>
      </c>
      <c r="O14" s="45">
        <f t="shared" ref="O14" si="8">O6-O10</f>
        <v>3334.3565699999999</v>
      </c>
    </row>
    <row r="15" spans="1:15" ht="16.5">
      <c r="A15" s="2"/>
      <c r="B15" s="2"/>
      <c r="C15" s="2" t="s">
        <v>8</v>
      </c>
      <c r="D15" s="2"/>
      <c r="E15" s="43">
        <f t="shared" si="5"/>
        <v>1887.8208099999999</v>
      </c>
      <c r="F15" s="21">
        <f t="shared" si="5"/>
        <v>1841.0917999999999</v>
      </c>
      <c r="G15" s="21">
        <f t="shared" si="5"/>
        <v>1884.32457</v>
      </c>
      <c r="H15" s="21">
        <f t="shared" si="5"/>
        <v>1836.4952699999999</v>
      </c>
      <c r="I15" s="43">
        <f t="shared" ref="I15:L15" si="9">I7-I11</f>
        <v>1855.498</v>
      </c>
      <c r="J15" s="21">
        <f t="shared" si="9"/>
        <v>1896.4112</v>
      </c>
      <c r="K15" s="21">
        <f t="shared" si="9"/>
        <v>1969.1261989126001</v>
      </c>
      <c r="L15" s="21">
        <f t="shared" si="9"/>
        <v>1985.2969900000001</v>
      </c>
      <c r="M15" s="43">
        <f t="shared" ref="M15:N15" si="10">M7-M11</f>
        <v>1991.5128650000001</v>
      </c>
      <c r="N15" s="21">
        <f t="shared" si="10"/>
        <v>2052.3070700000003</v>
      </c>
      <c r="O15" s="45">
        <f t="shared" ref="O15" si="11">O7-O11</f>
        <v>2113.0110400000003</v>
      </c>
    </row>
    <row r="16" spans="1:15" ht="16.5">
      <c r="A16" s="2"/>
      <c r="B16" s="2"/>
      <c r="C16" s="2"/>
      <c r="D16" s="2"/>
      <c r="E16" s="46"/>
      <c r="F16" s="47"/>
      <c r="G16" s="47"/>
      <c r="H16" s="47"/>
      <c r="I16" s="81"/>
      <c r="J16" s="47"/>
      <c r="K16" s="47"/>
      <c r="L16" s="124"/>
      <c r="M16" s="81"/>
      <c r="N16" s="124"/>
      <c r="O16" s="130"/>
    </row>
    <row r="17" spans="1:15" ht="16.5">
      <c r="A17" s="10" t="s">
        <v>13</v>
      </c>
      <c r="B17" s="11" t="s">
        <v>36</v>
      </c>
      <c r="C17" s="11"/>
      <c r="D17" s="11"/>
      <c r="E17" s="55">
        <f>E18+E19</f>
        <v>0</v>
      </c>
      <c r="F17" s="40">
        <f>F18+F19</f>
        <v>0</v>
      </c>
      <c r="G17" s="40">
        <f>G18+G19</f>
        <v>0</v>
      </c>
      <c r="H17" s="40">
        <f>H18+H19</f>
        <v>0</v>
      </c>
      <c r="I17" s="55">
        <f t="shared" ref="I17:L17" si="12">I18+I19</f>
        <v>0</v>
      </c>
      <c r="J17" s="40">
        <f t="shared" si="12"/>
        <v>0</v>
      </c>
      <c r="K17" s="40">
        <f t="shared" si="12"/>
        <v>0</v>
      </c>
      <c r="L17" s="40">
        <f t="shared" si="12"/>
        <v>0</v>
      </c>
      <c r="M17" s="55">
        <f t="shared" ref="M17:N17" si="13">M18+M19</f>
        <v>0</v>
      </c>
      <c r="N17" s="40">
        <f t="shared" si="13"/>
        <v>0</v>
      </c>
      <c r="O17" s="56">
        <f t="shared" ref="O17" si="14">O18+O19</f>
        <v>0</v>
      </c>
    </row>
    <row r="18" spans="1:15" ht="16.5">
      <c r="A18" s="2"/>
      <c r="B18" s="2"/>
      <c r="C18" s="2" t="s">
        <v>7</v>
      </c>
      <c r="D18" s="2"/>
      <c r="E18" s="57">
        <v>0</v>
      </c>
      <c r="F18" s="58">
        <v>0</v>
      </c>
      <c r="G18" s="58">
        <v>0</v>
      </c>
      <c r="H18" s="58">
        <v>0</v>
      </c>
      <c r="I18" s="57">
        <v>0</v>
      </c>
      <c r="J18" s="58">
        <v>0</v>
      </c>
      <c r="K18" s="58">
        <v>0</v>
      </c>
      <c r="L18" s="58">
        <v>0</v>
      </c>
      <c r="M18" s="57">
        <v>0</v>
      </c>
      <c r="N18" s="58">
        <v>0</v>
      </c>
      <c r="O18" s="59">
        <v>0</v>
      </c>
    </row>
    <row r="19" spans="1:15" ht="16.5">
      <c r="A19" s="2"/>
      <c r="B19" s="2"/>
      <c r="C19" s="2" t="s">
        <v>8</v>
      </c>
      <c r="D19" s="2"/>
      <c r="E19" s="60">
        <v>0</v>
      </c>
      <c r="F19" s="44">
        <v>0</v>
      </c>
      <c r="G19" s="44">
        <v>0</v>
      </c>
      <c r="H19" s="44">
        <v>0</v>
      </c>
      <c r="I19" s="60">
        <v>0</v>
      </c>
      <c r="J19" s="44">
        <v>0</v>
      </c>
      <c r="K19" s="44">
        <v>0</v>
      </c>
      <c r="L19" s="44">
        <v>0</v>
      </c>
      <c r="M19" s="60">
        <v>0</v>
      </c>
      <c r="N19" s="44">
        <v>0</v>
      </c>
      <c r="O19" s="54">
        <v>0</v>
      </c>
    </row>
    <row r="20" spans="1:15" ht="16.5">
      <c r="A20" s="2"/>
      <c r="B20" s="2"/>
      <c r="C20" s="2"/>
      <c r="D20" s="2"/>
      <c r="E20" s="46"/>
      <c r="F20" s="47"/>
      <c r="G20" s="47"/>
      <c r="H20" s="47"/>
      <c r="I20" s="81"/>
      <c r="J20" s="47"/>
      <c r="K20" s="47"/>
      <c r="L20" s="124"/>
      <c r="M20" s="81"/>
      <c r="N20" s="124"/>
      <c r="O20" s="130"/>
    </row>
    <row r="21" spans="1:15" ht="16.5">
      <c r="A21" s="17" t="s">
        <v>14</v>
      </c>
      <c r="B21" s="18" t="s">
        <v>37</v>
      </c>
      <c r="C21" s="18"/>
      <c r="D21" s="18"/>
      <c r="E21" s="61">
        <f t="shared" ref="E21:L21" si="15">E22+E23</f>
        <v>0</v>
      </c>
      <c r="F21" s="62">
        <f t="shared" si="15"/>
        <v>0</v>
      </c>
      <c r="G21" s="62">
        <f t="shared" si="15"/>
        <v>0</v>
      </c>
      <c r="H21" s="62">
        <f t="shared" si="15"/>
        <v>0</v>
      </c>
      <c r="I21" s="61">
        <f t="shared" si="15"/>
        <v>0</v>
      </c>
      <c r="J21" s="62">
        <f t="shared" si="15"/>
        <v>0</v>
      </c>
      <c r="K21" s="62">
        <f t="shared" si="15"/>
        <v>0</v>
      </c>
      <c r="L21" s="62">
        <f t="shared" si="15"/>
        <v>0</v>
      </c>
      <c r="M21" s="61">
        <f t="shared" ref="M21:N21" si="16">M22+M23</f>
        <v>0</v>
      </c>
      <c r="N21" s="62">
        <f t="shared" si="16"/>
        <v>0</v>
      </c>
      <c r="O21" s="63">
        <f t="shared" ref="O21" si="17">O22+O23</f>
        <v>0</v>
      </c>
    </row>
    <row r="22" spans="1:15" ht="16.5">
      <c r="A22" s="19"/>
      <c r="B22" s="19"/>
      <c r="C22" s="19" t="s">
        <v>7</v>
      </c>
      <c r="D22" s="19"/>
      <c r="E22" s="64">
        <v>0</v>
      </c>
      <c r="F22" s="65">
        <v>0</v>
      </c>
      <c r="G22" s="65">
        <v>0</v>
      </c>
      <c r="H22" s="65">
        <v>0</v>
      </c>
      <c r="I22" s="64">
        <v>0</v>
      </c>
      <c r="J22" s="65">
        <v>0</v>
      </c>
      <c r="K22" s="65">
        <v>0</v>
      </c>
      <c r="L22" s="125">
        <v>0</v>
      </c>
      <c r="M22" s="64">
        <v>0</v>
      </c>
      <c r="N22" s="125">
        <v>0</v>
      </c>
      <c r="O22" s="111">
        <v>0</v>
      </c>
    </row>
    <row r="23" spans="1:15" ht="16.5">
      <c r="A23" s="19"/>
      <c r="B23" s="19"/>
      <c r="C23" s="19" t="s">
        <v>8</v>
      </c>
      <c r="D23" s="19"/>
      <c r="E23" s="66">
        <v>0</v>
      </c>
      <c r="F23" s="67">
        <v>0</v>
      </c>
      <c r="G23" s="67">
        <v>0</v>
      </c>
      <c r="H23" s="67">
        <v>0</v>
      </c>
      <c r="I23" s="66">
        <v>0</v>
      </c>
      <c r="J23" s="67">
        <v>0</v>
      </c>
      <c r="K23" s="67">
        <v>0</v>
      </c>
      <c r="L23" s="67">
        <v>0</v>
      </c>
      <c r="M23" s="66">
        <v>0</v>
      </c>
      <c r="N23" s="67">
        <v>0</v>
      </c>
      <c r="O23" s="68">
        <v>0</v>
      </c>
    </row>
    <row r="24" spans="1:15" ht="16.5">
      <c r="A24" s="2"/>
      <c r="B24" s="2"/>
      <c r="C24" s="2"/>
      <c r="D24" s="2"/>
      <c r="E24" s="46"/>
      <c r="F24" s="47"/>
      <c r="G24" s="47"/>
      <c r="H24" s="47"/>
      <c r="I24" s="81"/>
      <c r="J24" s="47"/>
      <c r="K24" s="47"/>
      <c r="L24" s="124"/>
      <c r="M24" s="81"/>
      <c r="N24" s="124"/>
      <c r="O24" s="130"/>
    </row>
    <row r="25" spans="1:15" ht="16.5">
      <c r="A25" s="10" t="s">
        <v>15</v>
      </c>
      <c r="B25" s="11" t="s">
        <v>38</v>
      </c>
      <c r="C25" s="11"/>
      <c r="D25" s="11"/>
      <c r="E25" s="39">
        <f t="shared" ref="E25:O25" si="18">E26+E27</f>
        <v>69.341810942569992</v>
      </c>
      <c r="F25" s="40">
        <f t="shared" si="18"/>
        <v>69.660109401599996</v>
      </c>
      <c r="G25" s="40">
        <f t="shared" si="18"/>
        <v>68.483771853000007</v>
      </c>
      <c r="H25" s="40">
        <f t="shared" si="18"/>
        <v>68.516628068339998</v>
      </c>
      <c r="I25" s="55">
        <f t="shared" si="18"/>
        <v>67.740219636730004</v>
      </c>
      <c r="J25" s="40">
        <f t="shared" si="18"/>
        <v>67.544014863740003</v>
      </c>
      <c r="K25" s="40">
        <f t="shared" si="18"/>
        <v>69.422874442280005</v>
      </c>
      <c r="L25" s="40">
        <f t="shared" si="18"/>
        <v>75.327173215599998</v>
      </c>
      <c r="M25" s="55">
        <f t="shared" si="18"/>
        <v>73.135090938480005</v>
      </c>
      <c r="N25" s="40">
        <f t="shared" si="18"/>
        <v>74.73444563131001</v>
      </c>
      <c r="O25" s="56">
        <f t="shared" si="18"/>
        <v>77.336365902079891</v>
      </c>
    </row>
    <row r="26" spans="1:15" ht="16.5">
      <c r="A26" s="2"/>
      <c r="B26" s="2"/>
      <c r="C26" s="2" t="s">
        <v>7</v>
      </c>
      <c r="D26" s="2"/>
      <c r="E26" s="43">
        <f>68.91972094257+0.42209</f>
        <v>69.341810942569992</v>
      </c>
      <c r="F26" s="44">
        <f>69.2380194016+0.42209</f>
        <v>69.660109401599996</v>
      </c>
      <c r="G26" s="44">
        <f>68.071681853+0.41209</f>
        <v>68.483771853000007</v>
      </c>
      <c r="H26" s="44">
        <f>68.11453806834+0.40209</f>
        <v>68.516628068339998</v>
      </c>
      <c r="I26" s="43">
        <f>67.33812963673+0.40209</f>
        <v>67.740219636730004</v>
      </c>
      <c r="J26" s="21">
        <f>67.24631486374+0.2977</f>
        <v>67.544014863740003</v>
      </c>
      <c r="K26" s="21">
        <f>69.12517444228+0.2977</f>
        <v>69.422874442280005</v>
      </c>
      <c r="L26" s="21">
        <f>75.0668632156+0.26031</f>
        <v>75.327173215599998</v>
      </c>
      <c r="M26" s="43">
        <f>72.88347093848+0.25162</f>
        <v>73.135090938480005</v>
      </c>
      <c r="N26" s="21">
        <f>45.95377294533+17.49486966825+7.39382698615+3.13746311798+0.5028929136+0.25162</f>
        <v>74.73444563131001</v>
      </c>
      <c r="O26" s="45">
        <f>46.0513964088399+20.112487208+0.48584970223+7.27799536627+3.17570721674+0.23293</f>
        <v>77.336365902079891</v>
      </c>
    </row>
    <row r="27" spans="1:15" ht="16.5">
      <c r="A27" s="2"/>
      <c r="B27" s="2"/>
      <c r="C27" s="2" t="s">
        <v>8</v>
      </c>
      <c r="D27" s="2"/>
      <c r="E27" s="69">
        <v>0</v>
      </c>
      <c r="F27" s="58">
        <v>0</v>
      </c>
      <c r="G27" s="58">
        <v>0</v>
      </c>
      <c r="H27" s="58">
        <v>0</v>
      </c>
      <c r="I27" s="43">
        <v>0</v>
      </c>
      <c r="J27" s="58">
        <v>0</v>
      </c>
      <c r="K27" s="58">
        <v>0</v>
      </c>
      <c r="L27" s="58">
        <v>0</v>
      </c>
      <c r="M27" s="43">
        <v>0</v>
      </c>
      <c r="N27" s="58">
        <v>0</v>
      </c>
      <c r="O27" s="59">
        <v>0</v>
      </c>
    </row>
    <row r="28" spans="1:15" ht="16.5">
      <c r="A28" s="2"/>
      <c r="B28" s="2"/>
      <c r="C28" s="2"/>
      <c r="D28" s="2"/>
      <c r="E28" s="46"/>
      <c r="F28" s="47"/>
      <c r="G28" s="47"/>
      <c r="H28" s="47"/>
      <c r="I28" s="81"/>
      <c r="J28" s="47"/>
      <c r="K28" s="47"/>
      <c r="L28" s="124"/>
      <c r="M28" s="81"/>
      <c r="N28" s="124"/>
      <c r="O28" s="130"/>
    </row>
    <row r="29" spans="1:15" ht="16.5">
      <c r="A29" s="10" t="s">
        <v>16</v>
      </c>
      <c r="B29" s="11" t="s">
        <v>17</v>
      </c>
      <c r="C29" s="11"/>
      <c r="D29" s="11"/>
      <c r="E29" s="70">
        <f t="shared" ref="E29:H29" si="19">E30+E31</f>
        <v>4971.49551094257</v>
      </c>
      <c r="F29" s="71">
        <f t="shared" si="19"/>
        <v>4986.9898004713596</v>
      </c>
      <c r="G29" s="71">
        <f t="shared" si="19"/>
        <v>5072.6249203807592</v>
      </c>
      <c r="H29" s="71">
        <f t="shared" si="19"/>
        <v>5091.7863980683396</v>
      </c>
      <c r="I29" s="70">
        <f t="shared" ref="I29:L29" si="20">I30+I31</f>
        <v>5135.5785199687307</v>
      </c>
      <c r="J29" s="71">
        <f t="shared" si="20"/>
        <v>5178.0294198355004</v>
      </c>
      <c r="K29" s="71">
        <f t="shared" si="20"/>
        <v>5311.61200655229</v>
      </c>
      <c r="L29" s="71">
        <f t="shared" si="20"/>
        <v>5331.2521832155999</v>
      </c>
      <c r="M29" s="70">
        <f t="shared" ref="M29:N29" si="21">M30+M31</f>
        <v>5312.0084059384808</v>
      </c>
      <c r="N29" s="71">
        <f t="shared" si="21"/>
        <v>5374.1267156313097</v>
      </c>
      <c r="O29" s="72">
        <f t="shared" ref="O29" si="22">O30+O31</f>
        <v>5524.7039759020799</v>
      </c>
    </row>
    <row r="30" spans="1:15" ht="16.5">
      <c r="A30" s="2"/>
      <c r="B30" s="2"/>
      <c r="C30" s="2" t="s">
        <v>7</v>
      </c>
      <c r="D30" s="2"/>
      <c r="E30" s="69">
        <f t="shared" ref="E30:H31" si="23">E14+SUM(E18)+SUM(E22)+SUM(E26)</f>
        <v>3083.6747009425699</v>
      </c>
      <c r="F30" s="12">
        <f t="shared" si="23"/>
        <v>3145.8980004713599</v>
      </c>
      <c r="G30" s="12">
        <f t="shared" si="23"/>
        <v>3188.3003503807595</v>
      </c>
      <c r="H30" s="12">
        <f t="shared" si="23"/>
        <v>3255.2911280683402</v>
      </c>
      <c r="I30" s="69">
        <f t="shared" ref="I30:L30" si="24">I14+SUM(I18)+SUM(I22)+SUM(I26)</f>
        <v>3280.0805199687302</v>
      </c>
      <c r="J30" s="12">
        <f t="shared" si="24"/>
        <v>3281.6182198355</v>
      </c>
      <c r="K30" s="12">
        <f t="shared" si="24"/>
        <v>3342.4858076396899</v>
      </c>
      <c r="L30" s="12">
        <f t="shared" si="24"/>
        <v>3345.9551932156</v>
      </c>
      <c r="M30" s="69">
        <f t="shared" ref="M30" si="25">M14+SUM(M18)+SUM(M22)+SUM(M26)</f>
        <v>3320.4955409384802</v>
      </c>
      <c r="N30" s="12">
        <f>N14+SUM(N18)+SUM(N22)+SUM(N26)</f>
        <v>3321.8196456313099</v>
      </c>
      <c r="O30" s="73">
        <f t="shared" ref="O30" si="26">O14+SUM(O18)+SUM(O22)+SUM(O26)</f>
        <v>3411.6929359020796</v>
      </c>
    </row>
    <row r="31" spans="1:15" ht="16.5">
      <c r="A31" s="2"/>
      <c r="B31" s="2"/>
      <c r="C31" s="2" t="s">
        <v>8</v>
      </c>
      <c r="D31" s="15"/>
      <c r="E31" s="69">
        <f t="shared" si="23"/>
        <v>1887.8208099999999</v>
      </c>
      <c r="F31" s="12">
        <f t="shared" si="23"/>
        <v>1841.0917999999999</v>
      </c>
      <c r="G31" s="12">
        <f t="shared" si="23"/>
        <v>1884.32457</v>
      </c>
      <c r="H31" s="12">
        <f t="shared" si="23"/>
        <v>1836.4952699999999</v>
      </c>
      <c r="I31" s="69">
        <f t="shared" ref="I31:L31" si="27">I15+SUM(I19)+SUM(I23)+SUM(I27)</f>
        <v>1855.498</v>
      </c>
      <c r="J31" s="12">
        <f t="shared" si="27"/>
        <v>1896.4112</v>
      </c>
      <c r="K31" s="12">
        <f t="shared" si="27"/>
        <v>1969.1261989126001</v>
      </c>
      <c r="L31" s="12">
        <f t="shared" si="27"/>
        <v>1985.2969900000001</v>
      </c>
      <c r="M31" s="69">
        <f t="shared" ref="M31:N31" si="28">M15+SUM(M19)+SUM(M23)+SUM(M27)</f>
        <v>1991.5128650000001</v>
      </c>
      <c r="N31" s="12">
        <f t="shared" si="28"/>
        <v>2052.3070700000003</v>
      </c>
      <c r="O31" s="73">
        <f t="shared" ref="O31" si="29">O15+SUM(O19)+SUM(O23)+SUM(O27)</f>
        <v>2113.0110400000003</v>
      </c>
    </row>
    <row r="32" spans="1:15" ht="16.5">
      <c r="A32" s="2"/>
      <c r="B32" s="2"/>
      <c r="C32" s="2"/>
      <c r="D32" s="2"/>
      <c r="E32" s="46"/>
      <c r="F32" s="47"/>
      <c r="G32" s="47"/>
      <c r="H32" s="47"/>
      <c r="I32" s="81"/>
      <c r="J32" s="47"/>
      <c r="K32" s="47"/>
      <c r="L32" s="124"/>
      <c r="M32" s="81"/>
      <c r="N32" s="124"/>
      <c r="O32" s="130"/>
    </row>
    <row r="33" spans="1:15" ht="16.5">
      <c r="A33" s="13" t="s">
        <v>18</v>
      </c>
      <c r="B33" s="20" t="s">
        <v>19</v>
      </c>
      <c r="C33" s="14"/>
      <c r="D33" s="14"/>
      <c r="E33" s="74">
        <f t="shared" ref="E33" si="30">E34+E35+E36</f>
        <v>481.1</v>
      </c>
      <c r="F33" s="50">
        <f>F34+F35+F36</f>
        <v>485.82</v>
      </c>
      <c r="G33" s="50">
        <f>G34+G35+G36</f>
        <v>487.11999999999995</v>
      </c>
      <c r="H33" s="50">
        <f>H34+H35+H36</f>
        <v>489.24</v>
      </c>
      <c r="I33" s="82">
        <f t="shared" ref="I33:O33" si="31">I34+I35+I36</f>
        <v>485.68</v>
      </c>
      <c r="J33" s="50">
        <f t="shared" si="31"/>
        <v>490.43</v>
      </c>
      <c r="K33" s="50">
        <f t="shared" si="31"/>
        <v>493.02</v>
      </c>
      <c r="L33" s="50">
        <f t="shared" si="31"/>
        <v>503.29438584513002</v>
      </c>
      <c r="M33" s="82">
        <f t="shared" si="31"/>
        <v>468.69</v>
      </c>
      <c r="N33" s="50">
        <f>N34+N35+N36</f>
        <v>485.17</v>
      </c>
      <c r="O33" s="75">
        <f t="shared" si="31"/>
        <v>503.05</v>
      </c>
    </row>
    <row r="34" spans="1:15" ht="16.5">
      <c r="A34" s="2"/>
      <c r="B34" s="2"/>
      <c r="C34" s="2" t="s">
        <v>20</v>
      </c>
      <c r="D34" s="2"/>
      <c r="E34" s="43">
        <v>481</v>
      </c>
      <c r="F34" s="44">
        <v>485.73</v>
      </c>
      <c r="G34" s="44">
        <v>487.03</v>
      </c>
      <c r="H34" s="44">
        <v>489.16</v>
      </c>
      <c r="I34" s="60">
        <v>485.61</v>
      </c>
      <c r="J34" s="44">
        <v>490.36</v>
      </c>
      <c r="K34" s="44">
        <v>492.96</v>
      </c>
      <c r="L34" s="44">
        <v>499.3</v>
      </c>
      <c r="M34" s="60">
        <v>468.65</v>
      </c>
      <c r="N34" s="44">
        <v>485.13</v>
      </c>
      <c r="O34" s="54">
        <v>503.01</v>
      </c>
    </row>
    <row r="35" spans="1:15" ht="16.5">
      <c r="A35" s="2"/>
      <c r="B35" s="2"/>
      <c r="C35" s="2" t="s">
        <v>21</v>
      </c>
      <c r="D35" s="2"/>
      <c r="E35" s="43">
        <v>0.1</v>
      </c>
      <c r="F35" s="44">
        <v>0.09</v>
      </c>
      <c r="G35" s="44">
        <v>0.09</v>
      </c>
      <c r="H35" s="44">
        <v>0.08</v>
      </c>
      <c r="I35" s="60">
        <v>7.0000000000000007E-2</v>
      </c>
      <c r="J35" s="44">
        <v>7.0000000000000007E-2</v>
      </c>
      <c r="K35" s="44">
        <v>0.06</v>
      </c>
      <c r="L35" s="44">
        <v>0.05</v>
      </c>
      <c r="M35" s="60">
        <v>0.04</v>
      </c>
      <c r="N35" s="44">
        <v>0.04</v>
      </c>
      <c r="O35" s="54">
        <v>0.04</v>
      </c>
    </row>
    <row r="36" spans="1:15" ht="16.5">
      <c r="A36" s="2"/>
      <c r="B36" s="2"/>
      <c r="C36" s="2" t="s">
        <v>22</v>
      </c>
      <c r="D36" s="2"/>
      <c r="E36" s="43">
        <v>0</v>
      </c>
      <c r="F36" s="44">
        <v>0</v>
      </c>
      <c r="G36" s="44">
        <v>0</v>
      </c>
      <c r="H36" s="44">
        <v>0</v>
      </c>
      <c r="I36" s="60">
        <v>0</v>
      </c>
      <c r="J36" s="44">
        <v>0</v>
      </c>
      <c r="K36" s="44">
        <v>0</v>
      </c>
      <c r="L36" s="44">
        <v>3.9443858451299998</v>
      </c>
      <c r="M36" s="60">
        <v>0</v>
      </c>
      <c r="N36" s="44">
        <v>0</v>
      </c>
      <c r="O36" s="54">
        <v>0</v>
      </c>
    </row>
    <row r="37" spans="1:15" ht="16.5">
      <c r="A37" s="22"/>
      <c r="B37" s="22"/>
      <c r="C37" s="22"/>
      <c r="D37" s="22"/>
      <c r="E37" s="46"/>
      <c r="F37" s="47"/>
      <c r="G37" s="47"/>
      <c r="H37" s="47"/>
      <c r="I37" s="108"/>
      <c r="J37" s="109"/>
      <c r="K37" s="109"/>
      <c r="L37" s="126"/>
      <c r="M37" s="108"/>
      <c r="N37" s="109"/>
      <c r="O37" s="110"/>
    </row>
    <row r="38" spans="1:15" ht="16.5">
      <c r="A38" s="23" t="s">
        <v>23</v>
      </c>
      <c r="B38" s="24" t="s">
        <v>24</v>
      </c>
      <c r="C38" s="24"/>
      <c r="D38" s="24"/>
      <c r="E38" s="76">
        <f t="shared" ref="E38:H38" si="32">E39+E40</f>
        <v>4490.3955109425697</v>
      </c>
      <c r="F38" s="25">
        <f t="shared" si="32"/>
        <v>4501.1698004713598</v>
      </c>
      <c r="G38" s="25">
        <f t="shared" si="32"/>
        <v>4585.5049203807594</v>
      </c>
      <c r="H38" s="25">
        <f t="shared" si="32"/>
        <v>4602.5463980683398</v>
      </c>
      <c r="I38" s="107">
        <f t="shared" ref="I38:L38" si="33">I39+I40</f>
        <v>4649.8985199687304</v>
      </c>
      <c r="J38" s="105">
        <f>J39+J40</f>
        <v>4687.5994198355002</v>
      </c>
      <c r="K38" s="105">
        <f t="shared" si="33"/>
        <v>4818.5920065522896</v>
      </c>
      <c r="L38" s="105">
        <f t="shared" si="33"/>
        <v>4827.95779737047</v>
      </c>
      <c r="M38" s="107">
        <f t="shared" ref="M38:N38" si="34">M39+M40</f>
        <v>4843.3184059384803</v>
      </c>
      <c r="N38" s="105">
        <f t="shared" si="34"/>
        <v>4888.9567156313096</v>
      </c>
      <c r="O38" s="106">
        <f t="shared" ref="O38" si="35">O39+O40</f>
        <v>5021.6539759020798</v>
      </c>
    </row>
    <row r="39" spans="1:15" ht="16.5">
      <c r="A39" s="2"/>
      <c r="B39" s="2"/>
      <c r="C39" s="1" t="s">
        <v>7</v>
      </c>
      <c r="D39" s="1"/>
      <c r="E39" s="77">
        <f t="shared" ref="E39:H39" si="36">E30-E34-E35-E36</f>
        <v>2602.57470094257</v>
      </c>
      <c r="F39" s="26">
        <f t="shared" si="36"/>
        <v>2660.0780004713597</v>
      </c>
      <c r="G39" s="26">
        <f t="shared" si="36"/>
        <v>2701.1803503807596</v>
      </c>
      <c r="H39" s="26">
        <f t="shared" si="36"/>
        <v>2766.0511280683404</v>
      </c>
      <c r="I39" s="77">
        <f t="shared" ref="I39:L39" si="37">I30-I34-I35-I36</f>
        <v>2794.4005199687299</v>
      </c>
      <c r="J39" s="26">
        <f t="shared" si="37"/>
        <v>2791.1882198354997</v>
      </c>
      <c r="K39" s="26">
        <f t="shared" si="37"/>
        <v>2849.46580763969</v>
      </c>
      <c r="L39" s="26">
        <f t="shared" si="37"/>
        <v>2842.6608073704697</v>
      </c>
      <c r="M39" s="77">
        <f t="shared" ref="M39:N39" si="38">M30-M34-M35-M36</f>
        <v>2851.8055409384801</v>
      </c>
      <c r="N39" s="26">
        <f t="shared" si="38"/>
        <v>2836.6496456313098</v>
      </c>
      <c r="O39" s="78">
        <f t="shared" ref="O39" si="39">O30-O34-O35-O36</f>
        <v>2908.6429359020794</v>
      </c>
    </row>
    <row r="40" spans="1:15" ht="16.5">
      <c r="A40" s="22"/>
      <c r="B40" s="22"/>
      <c r="C40" s="8" t="s">
        <v>8</v>
      </c>
      <c r="D40" s="8"/>
      <c r="E40" s="79">
        <f t="shared" ref="E40:H40" si="40">E31</f>
        <v>1887.8208099999999</v>
      </c>
      <c r="F40" s="27">
        <f t="shared" si="40"/>
        <v>1841.0917999999999</v>
      </c>
      <c r="G40" s="27">
        <f t="shared" si="40"/>
        <v>1884.32457</v>
      </c>
      <c r="H40" s="27">
        <f t="shared" si="40"/>
        <v>1836.4952699999999</v>
      </c>
      <c r="I40" s="79">
        <f t="shared" ref="I40:L40" si="41">I31</f>
        <v>1855.498</v>
      </c>
      <c r="J40" s="27">
        <f t="shared" si="41"/>
        <v>1896.4112</v>
      </c>
      <c r="K40" s="27">
        <f t="shared" si="41"/>
        <v>1969.1261989126001</v>
      </c>
      <c r="L40" s="27">
        <f t="shared" si="41"/>
        <v>1985.2969900000001</v>
      </c>
      <c r="M40" s="79">
        <f t="shared" ref="M40:N40" si="42">M31</f>
        <v>1991.5128650000001</v>
      </c>
      <c r="N40" s="27">
        <f t="shared" si="42"/>
        <v>2052.3070700000003</v>
      </c>
      <c r="O40" s="80">
        <f t="shared" ref="O40" si="43">O31</f>
        <v>2113.0110400000003</v>
      </c>
    </row>
    <row r="41" spans="1:15" ht="16.5">
      <c r="A41" s="28" t="s">
        <v>25</v>
      </c>
      <c r="B41" s="29" t="s">
        <v>26</v>
      </c>
      <c r="C41" s="29"/>
      <c r="D41" s="29"/>
      <c r="E41" s="83">
        <f>2851.21276469327+2793.98944623378+3253.65364638994+2885.75373287288</f>
        <v>11784.60959018987</v>
      </c>
      <c r="F41" s="84">
        <f>2793.98944623378+3253.65364638994+2885.75373287288+3140.85905635784</f>
        <v>12074.25588185444</v>
      </c>
      <c r="G41" s="85">
        <f>3253.65364638994+2885.75373287288+3140.85905635784+3043.11410738817</f>
        <v>12323.380543008831</v>
      </c>
      <c r="H41" s="84">
        <f>2885.75373287288+3140.85905635784+3043.11410738817+3575.32467601934</f>
        <v>12645.051572638229</v>
      </c>
      <c r="I41" s="84">
        <f>3140.85905635784+3043.11410738817+3575.32467601934+3037.13186055518</f>
        <v>12796.42970032053</v>
      </c>
      <c r="J41" s="84">
        <f>3043.11410738817+3575.32467601934+3037.13186055518+3317.60803964406</f>
        <v>12973.178683606751</v>
      </c>
      <c r="K41" s="84">
        <f>3575.32467601934+3037.13186055518+3317.60803964406+3184.38418775169</f>
        <v>13114.448763970271</v>
      </c>
      <c r="L41" s="83">
        <f>3037.13186055518+3317.60803964406+3184.38418775169+3768.23313956114</f>
        <v>13307.35722751207</v>
      </c>
      <c r="M41" s="83">
        <f>3317.60803964406+3184.38418775169+3768.23313956114+3269.98751389963</f>
        <v>13540.212880856521</v>
      </c>
      <c r="N41" s="83">
        <f>3184.38418775169+3768.23313956114+3269.98751389963+3608.19398668329</f>
        <v>13830.798827895749</v>
      </c>
      <c r="O41" s="83">
        <f>3768.23313956114+3269.98751389963+3608.19398668329+3480.22667271976</f>
        <v>14126.64131286382</v>
      </c>
    </row>
    <row r="42" spans="1:15" ht="14.1" customHeight="1">
      <c r="A42" s="120" t="s">
        <v>27</v>
      </c>
      <c r="B42" s="120"/>
      <c r="C42" s="120"/>
      <c r="D42" s="121"/>
      <c r="E42" s="3"/>
      <c r="F42" s="3"/>
      <c r="G42" s="3"/>
      <c r="H42" s="3"/>
    </row>
    <row r="43" spans="1:15" ht="14.1" customHeight="1">
      <c r="A43" s="19" t="s">
        <v>28</v>
      </c>
      <c r="B43" s="19" t="s">
        <v>40</v>
      </c>
      <c r="C43" s="19"/>
      <c r="D43" s="19"/>
      <c r="E43" s="3"/>
      <c r="F43" s="3"/>
      <c r="G43" s="3"/>
      <c r="H43" s="3"/>
      <c r="O43" s="137">
        <v>42748</v>
      </c>
    </row>
    <row r="44" spans="1:15" ht="14.1" customHeight="1">
      <c r="A44" s="19"/>
      <c r="B44" s="19" t="s">
        <v>41</v>
      </c>
      <c r="C44" s="19"/>
      <c r="D44" s="19"/>
      <c r="E44" s="3"/>
      <c r="F44" s="3"/>
      <c r="G44" s="3"/>
      <c r="H44" s="3"/>
    </row>
    <row r="45" spans="1:15" ht="14.1" customHeight="1">
      <c r="A45" s="19" t="s">
        <v>29</v>
      </c>
      <c r="B45" s="19" t="s">
        <v>30</v>
      </c>
      <c r="C45" s="19"/>
      <c r="D45" s="19"/>
      <c r="E45" s="3"/>
      <c r="F45" s="3"/>
      <c r="G45" s="3"/>
      <c r="H45" s="3"/>
    </row>
    <row r="46" spans="1:15" ht="14.1" customHeight="1">
      <c r="A46" s="19" t="s">
        <v>31</v>
      </c>
      <c r="B46" s="19" t="s">
        <v>42</v>
      </c>
      <c r="C46" s="19"/>
      <c r="D46" s="19"/>
      <c r="E46" s="3"/>
      <c r="F46" s="3"/>
      <c r="G46" s="3"/>
      <c r="H46" s="3"/>
    </row>
    <row r="47" spans="1:15" ht="14.1" customHeight="1">
      <c r="A47" s="19" t="s">
        <v>32</v>
      </c>
      <c r="B47" s="19" t="s">
        <v>33</v>
      </c>
      <c r="C47" s="19"/>
      <c r="D47" s="19"/>
      <c r="E47" s="3"/>
      <c r="F47" s="3"/>
      <c r="G47" s="3"/>
      <c r="H47" s="3"/>
    </row>
    <row r="48" spans="1:15" ht="14.1" customHeight="1">
      <c r="A48" s="19"/>
      <c r="B48" s="2" t="s">
        <v>34</v>
      </c>
      <c r="C48" s="19"/>
      <c r="D48" s="19"/>
      <c r="E48" s="3"/>
      <c r="F48" s="3"/>
      <c r="G48" s="3"/>
      <c r="H48" s="3"/>
    </row>
    <row r="49" spans="1:8" ht="14.1" customHeight="1">
      <c r="A49" s="2" t="s">
        <v>35</v>
      </c>
      <c r="B49" s="2"/>
      <c r="C49" s="2"/>
      <c r="D49" s="2"/>
      <c r="E49" s="3"/>
      <c r="F49" s="3"/>
      <c r="G49" s="3"/>
      <c r="H49" s="3"/>
    </row>
    <row r="50" spans="1:8" ht="14.1" customHeight="1">
      <c r="A50" s="2"/>
      <c r="B50" s="2"/>
      <c r="C50" s="2"/>
      <c r="D50" s="2"/>
      <c r="E50" s="3"/>
      <c r="F50" s="3"/>
      <c r="G50" s="3"/>
      <c r="H50" s="3"/>
    </row>
    <row r="51" spans="1:8" ht="14.1" customHeight="1">
      <c r="A51" s="2"/>
      <c r="B51" s="2"/>
      <c r="C51" s="2"/>
      <c r="D51" s="2"/>
      <c r="E51" s="3"/>
      <c r="F51" s="3"/>
      <c r="G51" s="3"/>
      <c r="H51" s="3"/>
    </row>
    <row r="52" spans="1:8" ht="14.1" customHeight="1">
      <c r="A52" s="2"/>
      <c r="B52" s="2"/>
      <c r="C52" s="2"/>
      <c r="D52" s="2"/>
      <c r="E52" s="3"/>
      <c r="F52" s="3"/>
      <c r="G52" s="3"/>
      <c r="H52" s="3"/>
    </row>
    <row r="53" spans="1:8" ht="14.1" customHeight="1">
      <c r="A53" s="2"/>
      <c r="B53" s="2"/>
      <c r="C53" s="2"/>
      <c r="D53" s="2"/>
      <c r="E53" s="3"/>
      <c r="F53" s="3"/>
      <c r="G53" s="3"/>
      <c r="H53" s="3"/>
    </row>
    <row r="54" spans="1:8" ht="14.1" customHeight="1">
      <c r="A54" s="2"/>
      <c r="B54" s="2"/>
      <c r="C54" s="2"/>
      <c r="D54" s="2"/>
      <c r="E54" s="3"/>
      <c r="F54" s="3"/>
      <c r="G54" s="3"/>
      <c r="H54" s="3"/>
    </row>
  </sheetData>
  <mergeCells count="3">
    <mergeCell ref="E3:H3"/>
    <mergeCell ref="I3:L3"/>
    <mergeCell ref="M3:O3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>
      <pane xSplit="4" ySplit="4" topLeftCell="E26" activePane="bottomRight" state="frozen"/>
      <selection pane="topRight" activeCell="E1" sqref="E1"/>
      <selection pane="bottomLeft" activeCell="A5" sqref="A5"/>
      <selection pane="bottomRight" activeCell="P39" sqref="P39"/>
    </sheetView>
  </sheetViews>
  <sheetFormatPr defaultRowHeight="15"/>
  <cols>
    <col min="1" max="3" width="2.42578125" customWidth="1"/>
    <col min="4" max="4" width="51" customWidth="1"/>
    <col min="5" max="11" width="9.140625" customWidth="1"/>
    <col min="12" max="12" width="9" bestFit="1" customWidth="1"/>
    <col min="13" max="14" width="9.140625" customWidth="1"/>
    <col min="15" max="15" width="9.5703125" customWidth="1"/>
  </cols>
  <sheetData>
    <row r="1" spans="1:15" ht="14.1" customHeight="1">
      <c r="A1" s="1" t="s">
        <v>43</v>
      </c>
      <c r="B1" s="2"/>
      <c r="C1" s="2"/>
      <c r="D1" s="2"/>
      <c r="E1" s="3"/>
      <c r="F1" s="3"/>
      <c r="G1" s="3"/>
      <c r="H1" s="3"/>
    </row>
    <row r="2" spans="1:15" ht="14.1" customHeight="1">
      <c r="A2" s="4" t="s">
        <v>44</v>
      </c>
      <c r="B2" s="5"/>
      <c r="C2" s="5"/>
      <c r="D2" s="5"/>
      <c r="E2" s="3"/>
      <c r="F2" s="3"/>
      <c r="G2" s="3"/>
      <c r="H2" s="3"/>
    </row>
    <row r="3" spans="1:15" ht="16.5">
      <c r="A3" s="6"/>
      <c r="B3" s="7"/>
      <c r="C3" s="7"/>
      <c r="D3" s="7"/>
      <c r="E3" s="131">
        <v>2014</v>
      </c>
      <c r="F3" s="132"/>
      <c r="G3" s="132"/>
      <c r="H3" s="132"/>
      <c r="I3" s="131">
        <v>2015</v>
      </c>
      <c r="J3" s="132"/>
      <c r="K3" s="132"/>
      <c r="L3" s="132"/>
      <c r="M3" s="134">
        <v>2016</v>
      </c>
      <c r="N3" s="135"/>
      <c r="O3" s="136"/>
    </row>
    <row r="4" spans="1:15" s="33" customFormat="1" ht="16.5">
      <c r="A4" s="9"/>
      <c r="B4" s="9"/>
      <c r="C4" s="9"/>
      <c r="D4" s="9"/>
      <c r="E4" s="37" t="s">
        <v>3</v>
      </c>
      <c r="F4" s="9" t="s">
        <v>4</v>
      </c>
      <c r="G4" s="9" t="s">
        <v>1</v>
      </c>
      <c r="H4" s="9" t="s">
        <v>2</v>
      </c>
      <c r="I4" s="37" t="s">
        <v>3</v>
      </c>
      <c r="J4" s="9" t="s">
        <v>4</v>
      </c>
      <c r="K4" s="9" t="s">
        <v>1</v>
      </c>
      <c r="L4" s="9" t="s">
        <v>2</v>
      </c>
      <c r="M4" s="128" t="s">
        <v>3</v>
      </c>
      <c r="N4" s="127" t="s">
        <v>4</v>
      </c>
      <c r="O4" s="38" t="s">
        <v>1</v>
      </c>
    </row>
    <row r="5" spans="1:15" ht="16.5">
      <c r="A5" s="10" t="s">
        <v>5</v>
      </c>
      <c r="B5" s="11" t="s">
        <v>6</v>
      </c>
      <c r="C5" s="11"/>
      <c r="D5" s="11"/>
      <c r="E5" s="86">
        <f>'LVL 2014-Q3.2016'!E5/E41</f>
        <v>0.47760810037231932</v>
      </c>
      <c r="F5" s="87">
        <f>'LVL 2014-Q3.2016'!F5/F41</f>
        <v>0.46801078718998473</v>
      </c>
      <c r="G5" s="87">
        <f>'LVL 2014-Q3.2016'!G5/G41</f>
        <v>0.46440227825689556</v>
      </c>
      <c r="H5" s="87">
        <f>'LVL 2014-Q3.2016'!H5/H41</f>
        <v>0.45355623637076359</v>
      </c>
      <c r="I5" s="86">
        <f>'LVL 2014-Q3.2016'!I5/I41</f>
        <v>0.45226638488507737</v>
      </c>
      <c r="J5" s="87">
        <f>'LVL 2014-Q3.2016'!J5/J41</f>
        <v>0.44832620762015118</v>
      </c>
      <c r="K5" s="87">
        <f>'LVL 2014-Q3.2016'!K5/K41</f>
        <v>0.4526071910177471</v>
      </c>
      <c r="L5" s="87">
        <f>'LVL 2014-Q3.2016'!L5/L41</f>
        <v>0.44746202406661134</v>
      </c>
      <c r="M5" s="86">
        <f>'LVL 2014-Q3.2016'!M5/M41</f>
        <v>0.43567387395661361</v>
      </c>
      <c r="N5" s="87">
        <f>'LVL 2014-Q3.2016'!N5/N41</f>
        <v>0.43005462475553502</v>
      </c>
      <c r="O5" s="88">
        <f>'LVL 2014-Q3.2016'!O5/O41</f>
        <v>0.4308652612604687</v>
      </c>
    </row>
    <row r="6" spans="1:15" ht="16.5">
      <c r="A6" s="2"/>
      <c r="B6" s="2"/>
      <c r="C6" s="2" t="s">
        <v>7</v>
      </c>
      <c r="D6" s="2"/>
      <c r="E6" s="89">
        <f>'LVL 2014-Q3.2016'!E6/'%-to-GDP 2014-Q3.2016'!E41</f>
        <v>0.31077151703427741</v>
      </c>
      <c r="F6" s="36">
        <f>'LVL 2014-Q3.2016'!F6/'%-to-GDP 2014-Q3.2016'!F41</f>
        <v>0.30907039212314985</v>
      </c>
      <c r="G6" s="36">
        <f>'LVL 2014-Q3.2016'!G6/'%-to-GDP 2014-Q3.2016'!G41</f>
        <v>0.30505793332274489</v>
      </c>
      <c r="H6" s="36">
        <f>'LVL 2014-Q3.2016'!H6/'%-to-GDP 2014-Q3.2016'!H41</f>
        <v>0.30214214454191268</v>
      </c>
      <c r="I6" s="89">
        <f>'LVL 2014-Q3.2016'!I6/'%-to-GDP 2014-Q3.2016'!I41</f>
        <v>0.30123222572804398</v>
      </c>
      <c r="J6" s="36">
        <f>'LVL 2014-Q3.2016'!J6/'%-to-GDP 2014-Q3.2016'!J41</f>
        <v>0.29594211978683782</v>
      </c>
      <c r="K6" s="36">
        <f>'LVL 2014-Q3.2016'!K6/'%-to-GDP 2014-Q3.2016'!K41</f>
        <v>0.29609795331714428</v>
      </c>
      <c r="L6" s="36">
        <f>'LVL 2014-Q3.2016'!L6/'%-to-GDP 2014-Q3.2016'!L41</f>
        <v>0.29189717639572377</v>
      </c>
      <c r="M6" s="89">
        <f>'LVL 2014-Q3.2016'!M6/'%-to-GDP 2014-Q3.2016'!M41</f>
        <v>0.28369302859564871</v>
      </c>
      <c r="N6" s="36">
        <f>'LVL 2014-Q3.2016'!N6/'%-to-GDP 2014-Q3.2016'!N41</f>
        <v>0.27680946325950406</v>
      </c>
      <c r="O6" s="90">
        <f>'LVL 2014-Q3.2016'!O6/'%-to-GDP 2014-Q3.2016'!O41</f>
        <v>0.27638933512416552</v>
      </c>
    </row>
    <row r="7" spans="1:15" ht="16.5">
      <c r="A7" s="2"/>
      <c r="B7" s="2"/>
      <c r="C7" s="2" t="s">
        <v>8</v>
      </c>
      <c r="D7" s="2"/>
      <c r="E7" s="89">
        <f>'LVL 2014-Q3.2016'!E7/'%-to-GDP 2014-Q3.2016'!E41</f>
        <v>0.16683658333804191</v>
      </c>
      <c r="F7" s="36">
        <f>'LVL 2014-Q3.2016'!F7/'%-to-GDP 2014-Q3.2016'!F41</f>
        <v>0.15894039506683491</v>
      </c>
      <c r="G7" s="36">
        <f>'LVL 2014-Q3.2016'!G7/'%-to-GDP 2014-Q3.2016'!G41</f>
        <v>0.15934434493415067</v>
      </c>
      <c r="H7" s="36">
        <f>'LVL 2014-Q3.2016'!H7/'%-to-GDP 2014-Q3.2016'!H41</f>
        <v>0.15141409182885088</v>
      </c>
      <c r="I7" s="89">
        <f>'LVL 2014-Q3.2016'!I7/'%-to-GDP 2014-Q3.2016'!I41</f>
        <v>0.15103415915703339</v>
      </c>
      <c r="J7" s="36">
        <f>'LVL 2014-Q3.2016'!J7/'%-to-GDP 2014-Q3.2016'!J41</f>
        <v>0.15238408783331336</v>
      </c>
      <c r="K7" s="36">
        <f>'LVL 2014-Q3.2016'!K7/'%-to-GDP 2014-Q3.2016'!K41</f>
        <v>0.15650923770060282</v>
      </c>
      <c r="L7" s="36">
        <f>'LVL 2014-Q3.2016'!L7/'%-to-GDP 2014-Q3.2016'!L41</f>
        <v>0.1555648476708876</v>
      </c>
      <c r="M7" s="89">
        <f>'LVL 2014-Q3.2016'!M7/'%-to-GDP 2014-Q3.2016'!M41</f>
        <v>0.1519808453609649</v>
      </c>
      <c r="N7" s="36">
        <f>'LVL 2014-Q3.2016'!N7/'%-to-GDP 2014-Q3.2016'!N41</f>
        <v>0.15324516149603098</v>
      </c>
      <c r="O7" s="90">
        <f>'LVL 2014-Q3.2016'!O7/'%-to-GDP 2014-Q3.2016'!O41</f>
        <v>0.15447592613630315</v>
      </c>
    </row>
    <row r="8" spans="1:15" ht="16.5">
      <c r="A8" s="2"/>
      <c r="B8" s="2"/>
      <c r="C8" s="2"/>
      <c r="D8" s="2"/>
      <c r="E8" s="46"/>
      <c r="F8" s="47"/>
      <c r="G8" s="47"/>
      <c r="H8" s="47"/>
      <c r="I8" s="81"/>
      <c r="J8" s="47"/>
      <c r="K8" s="47"/>
      <c r="L8" s="47"/>
      <c r="M8" s="81"/>
      <c r="N8" s="47"/>
      <c r="O8" s="48"/>
    </row>
    <row r="9" spans="1:15" ht="16.5">
      <c r="A9" s="13" t="s">
        <v>9</v>
      </c>
      <c r="B9" s="14" t="s">
        <v>10</v>
      </c>
      <c r="C9" s="14"/>
      <c r="D9" s="14"/>
      <c r="E9" s="91">
        <f>'LVL 2014-Q3.2016'!E9/'%-to-GDP 2014-Q3.2016'!E41</f>
        <v>6.1628795968309932E-2</v>
      </c>
      <c r="F9" s="92">
        <f>'LVL 2014-Q3.2016'!F9/'%-to-GDP 2014-Q3.2016'!F41</f>
        <v>6.0753417528002264E-2</v>
      </c>
      <c r="G9" s="92">
        <f>'LVL 2014-Q3.2016'!G9/'%-to-GDP 2014-Q3.2016'!G41</f>
        <v>5.8333413381449033E-2</v>
      </c>
      <c r="H9" s="92">
        <f>'LVL 2014-Q3.2016'!H9/'%-to-GDP 2014-Q3.2016'!H41</f>
        <v>5.630441488594546E-2</v>
      </c>
      <c r="I9" s="91">
        <f>'LVL 2014-Q3.2016'!I9/'%-to-GDP 2014-Q3.2016'!I41</f>
        <v>5.623105166982445E-2</v>
      </c>
      <c r="J9" s="92">
        <f>'LVL 2014-Q3.2016'!J9/'%-to-GDP 2014-Q3.2016'!J41</f>
        <v>5.4399204099456346E-2</v>
      </c>
      <c r="K9" s="92">
        <f>'LVL 2014-Q3.2016'!K9/'%-to-GDP 2014-Q3.2016'!K41</f>
        <v>5.2880963369350817E-2</v>
      </c>
      <c r="L9" s="92">
        <f>'LVL 2014-Q3.2016'!L9/'%-to-GDP 2014-Q3.2016'!L41</f>
        <v>5.2498176614336804E-2</v>
      </c>
      <c r="M9" s="91">
        <f>'LVL 2014-Q3.2016'!M9/'%-to-GDP 2014-Q3.2016'!M41</f>
        <v>4.8761691622549633E-2</v>
      </c>
      <c r="N9" s="92">
        <f>'LVL 2014-Q3.2016'!N9/'%-to-GDP 2014-Q3.2016'!N41</f>
        <v>4.6895825618676903E-2</v>
      </c>
      <c r="O9" s="93">
        <f>'LVL 2014-Q3.2016'!O9/'%-to-GDP 2014-Q3.2016'!O41</f>
        <v>4.5255724686506939E-2</v>
      </c>
    </row>
    <row r="10" spans="1:15" ht="16.5">
      <c r="A10" s="16"/>
      <c r="B10" s="2"/>
      <c r="C10" s="2" t="s">
        <v>7</v>
      </c>
      <c r="D10" s="2"/>
      <c r="E10" s="89">
        <f>'LVL 2014-Q3.2016'!E10/'%-to-GDP 2014-Q3.2016'!E41</f>
        <v>5.4985963263426176E-2</v>
      </c>
      <c r="F10" s="36">
        <f>'LVL 2014-Q3.2016'!F10/'%-to-GDP 2014-Q3.2016'!F41</f>
        <v>5.4293789641764276E-2</v>
      </c>
      <c r="G10" s="36">
        <f>'LVL 2014-Q3.2016'!G10/'%-to-GDP 2014-Q3.2016'!G41</f>
        <v>5.189553460921488E-2</v>
      </c>
      <c r="H10" s="36">
        <f>'LVL 2014-Q3.2016'!H10/'%-to-GDP 2014-Q3.2016'!H41</f>
        <v>5.0124627516071073E-2</v>
      </c>
      <c r="I10" s="89">
        <f>'LVL 2014-Q3.2016'!I10/'%-to-GDP 2014-Q3.2016'!I41</f>
        <v>5.0198118905924981E-2</v>
      </c>
      <c r="J10" s="36">
        <f>'LVL 2014-Q3.2016'!J10/'%-to-GDP 2014-Q3.2016'!J41</f>
        <v>4.819449498666848E-2</v>
      </c>
      <c r="K10" s="36">
        <f>'LVL 2014-Q3.2016'!K10/'%-to-GDP 2014-Q3.2016'!K41</f>
        <v>4.6521094075481266E-2</v>
      </c>
      <c r="L10" s="36">
        <f>'LVL 2014-Q3.2016'!L10/'%-to-GDP 2014-Q3.2016'!L41</f>
        <v>4.6121252289756595E-2</v>
      </c>
      <c r="M10" s="89">
        <f>'LVL 2014-Q3.2016'!M10/'%-to-GDP 2014-Q3.2016'!M41</f>
        <v>4.3862201815133582E-2</v>
      </c>
      <c r="N10" s="36">
        <f>'LVL 2014-Q3.2016'!N10/'%-to-GDP 2014-Q3.2016'!N41</f>
        <v>4.2037398362510726E-2</v>
      </c>
      <c r="O10" s="90">
        <f>'LVL 2014-Q3.2016'!O10/'%-to-GDP 2014-Q3.2016'!O41</f>
        <v>4.0356119857086349E-2</v>
      </c>
    </row>
    <row r="11" spans="1:15" ht="16.5">
      <c r="A11" s="16"/>
      <c r="B11" s="2"/>
      <c r="C11" s="2" t="s">
        <v>8</v>
      </c>
      <c r="D11" s="2"/>
      <c r="E11" s="89">
        <f>'LVL 2014-Q3.2016'!E11/'%-to-GDP 2014-Q3.2016'!E41</f>
        <v>6.6428327048837542E-3</v>
      </c>
      <c r="F11" s="36">
        <f>'LVL 2014-Q3.2016'!F11/'%-to-GDP 2014-Q3.2016'!F41</f>
        <v>6.4596278862379883E-3</v>
      </c>
      <c r="G11" s="36">
        <f>'LVL 2014-Q3.2016'!G11/'%-to-GDP 2014-Q3.2016'!G41</f>
        <v>6.437878772234157E-3</v>
      </c>
      <c r="H11" s="36">
        <f>'LVL 2014-Q3.2016'!H11/'%-to-GDP 2014-Q3.2016'!H41</f>
        <v>6.1797873698743889E-3</v>
      </c>
      <c r="I11" s="89">
        <f>'LVL 2014-Q3.2016'!I11/'%-to-GDP 2014-Q3.2016'!I41</f>
        <v>6.0329327638994701E-3</v>
      </c>
      <c r="J11" s="36">
        <f>'LVL 2014-Q3.2016'!J11/'%-to-GDP 2014-Q3.2016'!J41</f>
        <v>6.2047091127878581E-3</v>
      </c>
      <c r="K11" s="36">
        <f>'LVL 2014-Q3.2016'!K11/'%-to-GDP 2014-Q3.2016'!K41</f>
        <v>6.35986929386955E-3</v>
      </c>
      <c r="L11" s="36">
        <f>'LVL 2014-Q3.2016'!L11/'%-to-GDP 2014-Q3.2016'!L41</f>
        <v>6.3769243245802116E-3</v>
      </c>
      <c r="M11" s="89">
        <f>'LVL 2014-Q3.2016'!M11/'%-to-GDP 2014-Q3.2016'!M41</f>
        <v>4.8994898074160471E-3</v>
      </c>
      <c r="N11" s="36">
        <f>'LVL 2014-Q3.2016'!N11/'%-to-GDP 2014-Q3.2016'!N41</f>
        <v>4.8584272561661831E-3</v>
      </c>
      <c r="O11" s="90">
        <f>'LVL 2014-Q3.2016'!O11/'%-to-GDP 2014-Q3.2016'!O41</f>
        <v>4.8996048294205905E-3</v>
      </c>
    </row>
    <row r="12" spans="1:15" ht="16.5">
      <c r="A12" s="16"/>
      <c r="B12" s="2"/>
      <c r="C12" s="2"/>
      <c r="D12" s="2"/>
      <c r="E12" s="89"/>
      <c r="F12" s="36"/>
      <c r="G12" s="36"/>
      <c r="H12" s="36"/>
      <c r="I12" s="89"/>
      <c r="J12" s="36"/>
      <c r="K12" s="36"/>
      <c r="L12" s="36"/>
      <c r="M12" s="89"/>
      <c r="N12" s="36"/>
      <c r="O12" s="90"/>
    </row>
    <row r="13" spans="1:15" ht="16.5">
      <c r="A13" s="10" t="s">
        <v>11</v>
      </c>
      <c r="B13" s="11" t="s">
        <v>12</v>
      </c>
      <c r="C13" s="11"/>
      <c r="D13" s="11"/>
      <c r="E13" s="86">
        <f>'LVL 2014-Q3.2016'!E13/'%-to-GDP 2014-Q3.2016'!E41</f>
        <v>0.41597930440400938</v>
      </c>
      <c r="F13" s="87">
        <f>'LVL 2014-Q3.2016'!F13/'%-to-GDP 2014-Q3.2016'!F41</f>
        <v>0.40725736966198245</v>
      </c>
      <c r="G13" s="87">
        <f>'LVL 2014-Q3.2016'!G13/'%-to-GDP 2014-Q3.2016'!G41</f>
        <v>0.40606886487544652</v>
      </c>
      <c r="H13" s="87">
        <f>'LVL 2014-Q3.2016'!H13/'%-to-GDP 2014-Q3.2016'!H41</f>
        <v>0.39725182148481808</v>
      </c>
      <c r="I13" s="86">
        <f>'LVL 2014-Q3.2016'!I13/'%-to-GDP 2014-Q3.2016'!I41</f>
        <v>0.39603533321525286</v>
      </c>
      <c r="J13" s="87">
        <f>'LVL 2014-Q3.2016'!J13/'%-to-GDP 2014-Q3.2016'!J41</f>
        <v>0.39392700352069482</v>
      </c>
      <c r="K13" s="87">
        <f>'LVL 2014-Q3.2016'!K13/'%-to-GDP 2014-Q3.2016'!K41</f>
        <v>0.39972622764839633</v>
      </c>
      <c r="L13" s="87">
        <f>'LVL 2014-Q3.2016'!L13/'%-to-GDP 2014-Q3.2016'!L41</f>
        <v>0.39496384745227453</v>
      </c>
      <c r="M13" s="86">
        <f>'LVL 2014-Q3.2016'!M13/'%-to-GDP 2014-Q3.2016'!M41</f>
        <v>0.38691218233406405</v>
      </c>
      <c r="N13" s="87">
        <f>'LVL 2014-Q3.2016'!N13/'%-to-GDP 2014-Q3.2016'!N41</f>
        <v>0.38315879913685813</v>
      </c>
      <c r="O13" s="88">
        <f>'LVL 2014-Q3.2016'!O13/'%-to-GDP 2014-Q3.2016'!O41</f>
        <v>0.38560953657396174</v>
      </c>
    </row>
    <row r="14" spans="1:15" ht="16.5">
      <c r="A14" s="16"/>
      <c r="B14" s="2"/>
      <c r="C14" s="2" t="s">
        <v>7</v>
      </c>
      <c r="D14" s="2"/>
      <c r="E14" s="89">
        <f>'LVL 2014-Q3.2016'!E14/'%-to-GDP 2014-Q3.2016'!E41</f>
        <v>0.25578555377085122</v>
      </c>
      <c r="F14" s="36">
        <f>'LVL 2014-Q3.2016'!F14/'%-to-GDP 2014-Q3.2016'!F41</f>
        <v>0.25477660248138551</v>
      </c>
      <c r="G14" s="36">
        <f>'LVL 2014-Q3.2016'!G14/'%-to-GDP 2014-Q3.2016'!G41</f>
        <v>0.25316239871353002</v>
      </c>
      <c r="H14" s="36">
        <f>'LVL 2014-Q3.2016'!H14/'%-to-GDP 2014-Q3.2016'!H41</f>
        <v>0.25201751702584158</v>
      </c>
      <c r="I14" s="89">
        <f>'LVL 2014-Q3.2016'!I14/'%-to-GDP 2014-Q3.2016'!I41</f>
        <v>0.25103410682211896</v>
      </c>
      <c r="J14" s="36">
        <f>'LVL 2014-Q3.2016'!J14/'%-to-GDP 2014-Q3.2016'!J41</f>
        <v>0.24774762480016932</v>
      </c>
      <c r="K14" s="36">
        <f>'LVL 2014-Q3.2016'!K14/'%-to-GDP 2014-Q3.2016'!K41</f>
        <v>0.24957685924166303</v>
      </c>
      <c r="L14" s="36">
        <f>'LVL 2014-Q3.2016'!L14/'%-to-GDP 2014-Q3.2016'!L41</f>
        <v>0.24577592410596716</v>
      </c>
      <c r="M14" s="89">
        <f>'LVL 2014-Q3.2016'!M14/'%-to-GDP 2014-Q3.2016'!M41</f>
        <v>0.23983082678051512</v>
      </c>
      <c r="N14" s="36">
        <f>'LVL 2014-Q3.2016'!N14/'%-to-GDP 2014-Q3.2016'!N41</f>
        <v>0.23477206489699332</v>
      </c>
      <c r="O14" s="90">
        <f>'LVL 2014-Q3.2016'!O14/'%-to-GDP 2014-Q3.2016'!O41</f>
        <v>0.23603321526707918</v>
      </c>
    </row>
    <row r="15" spans="1:15" ht="16.5">
      <c r="A15" s="2"/>
      <c r="B15" s="2"/>
      <c r="C15" s="2" t="s">
        <v>8</v>
      </c>
      <c r="D15" s="2"/>
      <c r="E15" s="89">
        <f>'LVL 2014-Q3.2016'!E15/'%-to-GDP 2014-Q3.2016'!E41</f>
        <v>0.16019375063315813</v>
      </c>
      <c r="F15" s="36">
        <f>'LVL 2014-Q3.2016'!F15/'%-to-GDP 2014-Q3.2016'!F41</f>
        <v>0.15248076718059692</v>
      </c>
      <c r="G15" s="36">
        <f>'LVL 2014-Q3.2016'!G15/'%-to-GDP 2014-Q3.2016'!G41</f>
        <v>0.1529064661619165</v>
      </c>
      <c r="H15" s="36">
        <f>'LVL 2014-Q3.2016'!H15/'%-to-GDP 2014-Q3.2016'!H41</f>
        <v>0.14523430445897648</v>
      </c>
      <c r="I15" s="89">
        <f>'LVL 2014-Q3.2016'!I15/'%-to-GDP 2014-Q3.2016'!I41</f>
        <v>0.14500122639313393</v>
      </c>
      <c r="J15" s="36">
        <f>'LVL 2014-Q3.2016'!J15/'%-to-GDP 2014-Q3.2016'!J41</f>
        <v>0.14617937872052553</v>
      </c>
      <c r="K15" s="36">
        <f>'LVL 2014-Q3.2016'!K15/'%-to-GDP 2014-Q3.2016'!K41</f>
        <v>0.15014936840673326</v>
      </c>
      <c r="L15" s="36">
        <f>'LVL 2014-Q3.2016'!L15/'%-to-GDP 2014-Q3.2016'!L41</f>
        <v>0.14918792334630737</v>
      </c>
      <c r="M15" s="89">
        <f>'LVL 2014-Q3.2016'!M15/'%-to-GDP 2014-Q3.2016'!M41</f>
        <v>0.14708135555354887</v>
      </c>
      <c r="N15" s="36">
        <f>'LVL 2014-Q3.2016'!N15/'%-to-GDP 2014-Q3.2016'!N41</f>
        <v>0.14838673423986481</v>
      </c>
      <c r="O15" s="90">
        <f>'LVL 2014-Q3.2016'!O15/'%-to-GDP 2014-Q3.2016'!O41</f>
        <v>0.14957632130688259</v>
      </c>
    </row>
    <row r="16" spans="1:15" ht="16.5">
      <c r="A16" s="2"/>
      <c r="B16" s="2"/>
      <c r="C16" s="2"/>
      <c r="D16" s="2"/>
      <c r="E16" s="46"/>
      <c r="F16" s="47"/>
      <c r="G16" s="47"/>
      <c r="H16" s="47"/>
      <c r="I16" s="81"/>
      <c r="J16" s="47"/>
      <c r="K16" s="47"/>
      <c r="L16" s="47"/>
      <c r="M16" s="81"/>
      <c r="N16" s="47"/>
      <c r="O16" s="48"/>
    </row>
    <row r="17" spans="1:15" ht="16.5">
      <c r="A17" s="10" t="s">
        <v>13</v>
      </c>
      <c r="B17" s="11" t="s">
        <v>39</v>
      </c>
      <c r="C17" s="11"/>
      <c r="D17" s="11"/>
      <c r="E17" s="86">
        <f>'LVL 2014-Q3.2016'!E17/'%-to-GDP 2014-Q3.2016'!E41</f>
        <v>0</v>
      </c>
      <c r="F17" s="87">
        <f>'LVL 2014-Q3.2016'!F17/'%-to-GDP 2014-Q3.2016'!F41</f>
        <v>0</v>
      </c>
      <c r="G17" s="87">
        <f>'LVL 2014-Q3.2016'!G17/'%-to-GDP 2014-Q3.2016'!G41</f>
        <v>0</v>
      </c>
      <c r="H17" s="87">
        <f>'LVL 2014-Q3.2016'!H17/'%-to-GDP 2014-Q3.2016'!H41</f>
        <v>0</v>
      </c>
      <c r="I17" s="86">
        <f>'LVL 2014-Q3.2016'!I17/'%-to-GDP 2014-Q3.2016'!I41</f>
        <v>0</v>
      </c>
      <c r="J17" s="87">
        <f>'LVL 2014-Q3.2016'!J17/'%-to-GDP 2014-Q3.2016'!J41</f>
        <v>0</v>
      </c>
      <c r="K17" s="87">
        <f>'LVL 2014-Q3.2016'!K17/'%-to-GDP 2014-Q3.2016'!K41</f>
        <v>0</v>
      </c>
      <c r="L17" s="87">
        <f>'LVL 2014-Q3.2016'!L17/'%-to-GDP 2014-Q3.2016'!L41</f>
        <v>0</v>
      </c>
      <c r="M17" s="86">
        <f>'LVL 2014-Q3.2016'!M17/'%-to-GDP 2014-Q3.2016'!M41</f>
        <v>0</v>
      </c>
      <c r="N17" s="87">
        <f>'LVL 2014-Q3.2016'!N17/'%-to-GDP 2014-Q3.2016'!N41</f>
        <v>0</v>
      </c>
      <c r="O17" s="88">
        <f>'LVL 2014-Q3.2016'!O17/'%-to-GDP 2014-Q3.2016'!O41</f>
        <v>0</v>
      </c>
    </row>
    <row r="18" spans="1:15" ht="16.5">
      <c r="A18" s="2"/>
      <c r="B18" s="2"/>
      <c r="C18" s="2" t="s">
        <v>7</v>
      </c>
      <c r="D18" s="2"/>
      <c r="E18" s="89">
        <f>'LVL 2014-Q3.2016'!E18/'%-to-GDP 2014-Q3.2016'!E41</f>
        <v>0</v>
      </c>
      <c r="F18" s="36">
        <f>'LVL 2014-Q3.2016'!F18/'%-to-GDP 2014-Q3.2016'!F41</f>
        <v>0</v>
      </c>
      <c r="G18" s="36">
        <f>'LVL 2014-Q3.2016'!G18/'%-to-GDP 2014-Q3.2016'!G41</f>
        <v>0</v>
      </c>
      <c r="H18" s="36">
        <f>'LVL 2014-Q3.2016'!H18/'%-to-GDP 2014-Q3.2016'!H41</f>
        <v>0</v>
      </c>
      <c r="I18" s="89">
        <f>'LVL 2014-Q3.2016'!I18/'%-to-GDP 2014-Q3.2016'!I41</f>
        <v>0</v>
      </c>
      <c r="J18" s="36">
        <f>'LVL 2014-Q3.2016'!J18/'%-to-GDP 2014-Q3.2016'!J41</f>
        <v>0</v>
      </c>
      <c r="K18" s="36">
        <f>'LVL 2014-Q3.2016'!K18/'%-to-GDP 2014-Q3.2016'!K41</f>
        <v>0</v>
      </c>
      <c r="L18" s="36">
        <f>'LVL 2014-Q3.2016'!L18/'%-to-GDP 2014-Q3.2016'!L41</f>
        <v>0</v>
      </c>
      <c r="M18" s="89">
        <f>'LVL 2014-Q3.2016'!M18/'%-to-GDP 2014-Q3.2016'!M41</f>
        <v>0</v>
      </c>
      <c r="N18" s="36">
        <f>'LVL 2014-Q3.2016'!N18/'%-to-GDP 2014-Q3.2016'!N41</f>
        <v>0</v>
      </c>
      <c r="O18" s="90">
        <f>'LVL 2014-Q3.2016'!O18/'%-to-GDP 2014-Q3.2016'!O41</f>
        <v>0</v>
      </c>
    </row>
    <row r="19" spans="1:15" ht="16.5">
      <c r="A19" s="2"/>
      <c r="B19" s="2"/>
      <c r="C19" s="2" t="s">
        <v>8</v>
      </c>
      <c r="D19" s="2"/>
      <c r="E19" s="89">
        <f>'LVL 2014-Q3.2016'!E19/'%-to-GDP 2014-Q3.2016'!E41</f>
        <v>0</v>
      </c>
      <c r="F19" s="36">
        <f>'LVL 2014-Q3.2016'!F19/'%-to-GDP 2014-Q3.2016'!F41</f>
        <v>0</v>
      </c>
      <c r="G19" s="36">
        <f>'LVL 2014-Q3.2016'!G19/'%-to-GDP 2014-Q3.2016'!G41</f>
        <v>0</v>
      </c>
      <c r="H19" s="36">
        <f>'LVL 2014-Q3.2016'!H19/'%-to-GDP 2014-Q3.2016'!H41</f>
        <v>0</v>
      </c>
      <c r="I19" s="89">
        <f>'LVL 2014-Q3.2016'!I19/'%-to-GDP 2014-Q3.2016'!I41</f>
        <v>0</v>
      </c>
      <c r="J19" s="36">
        <f>'LVL 2014-Q3.2016'!J19/'%-to-GDP 2014-Q3.2016'!J41</f>
        <v>0</v>
      </c>
      <c r="K19" s="36">
        <f>'LVL 2014-Q3.2016'!K19/'%-to-GDP 2014-Q3.2016'!K41</f>
        <v>0</v>
      </c>
      <c r="L19" s="36">
        <f>'LVL 2014-Q3.2016'!L19/'%-to-GDP 2014-Q3.2016'!L41</f>
        <v>0</v>
      </c>
      <c r="M19" s="89">
        <f>'LVL 2014-Q3.2016'!M19/'%-to-GDP 2014-Q3.2016'!M41</f>
        <v>0</v>
      </c>
      <c r="N19" s="36">
        <f>'LVL 2014-Q3.2016'!N19/'%-to-GDP 2014-Q3.2016'!N41</f>
        <v>0</v>
      </c>
      <c r="O19" s="90">
        <f>'LVL 2014-Q3.2016'!O19/'%-to-GDP 2014-Q3.2016'!O41</f>
        <v>0</v>
      </c>
    </row>
    <row r="20" spans="1:15" ht="16.5">
      <c r="A20" s="2"/>
      <c r="B20" s="2"/>
      <c r="C20" s="2"/>
      <c r="D20" s="2"/>
      <c r="E20" s="46"/>
      <c r="F20" s="47"/>
      <c r="G20" s="47"/>
      <c r="H20" s="47"/>
      <c r="I20" s="81"/>
      <c r="J20" s="47"/>
      <c r="K20" s="47"/>
      <c r="L20" s="47"/>
      <c r="M20" s="81"/>
      <c r="N20" s="47"/>
      <c r="O20" s="48"/>
    </row>
    <row r="21" spans="1:15" ht="16.5">
      <c r="A21" s="17" t="s">
        <v>14</v>
      </c>
      <c r="B21" s="18" t="s">
        <v>37</v>
      </c>
      <c r="C21" s="18"/>
      <c r="D21" s="18"/>
      <c r="E21" s="94">
        <f>'LVL 2014-Q3.2016'!E21/'%-to-GDP 2014-Q3.2016'!E41</f>
        <v>0</v>
      </c>
      <c r="F21" s="95">
        <f>'LVL 2014-Q3.2016'!F21/'%-to-GDP 2014-Q3.2016'!F41</f>
        <v>0</v>
      </c>
      <c r="G21" s="95">
        <f>'LVL 2014-Q3.2016'!G21/'%-to-GDP 2014-Q3.2016'!G41</f>
        <v>0</v>
      </c>
      <c r="H21" s="95">
        <f>'LVL 2014-Q3.2016'!H21/'%-to-GDP 2014-Q3.2016'!H41</f>
        <v>0</v>
      </c>
      <c r="I21" s="94">
        <f>'LVL 2014-Q3.2016'!I21/'%-to-GDP 2014-Q3.2016'!I41</f>
        <v>0</v>
      </c>
      <c r="J21" s="95">
        <f>'LVL 2014-Q3.2016'!J21/'%-to-GDP 2014-Q3.2016'!J41</f>
        <v>0</v>
      </c>
      <c r="K21" s="95">
        <f>'LVL 2014-Q3.2016'!K21/'%-to-GDP 2014-Q3.2016'!K41</f>
        <v>0</v>
      </c>
      <c r="L21" s="95">
        <f>'LVL 2014-Q3.2016'!L21/'%-to-GDP 2014-Q3.2016'!L41</f>
        <v>0</v>
      </c>
      <c r="M21" s="94">
        <f>'LVL 2014-Q3.2016'!M21/'%-to-GDP 2014-Q3.2016'!M41</f>
        <v>0</v>
      </c>
      <c r="N21" s="95">
        <f>'LVL 2014-Q3.2016'!N21/'%-to-GDP 2014-Q3.2016'!N41</f>
        <v>0</v>
      </c>
      <c r="O21" s="96">
        <f>'LVL 2014-Q3.2016'!O21/'%-to-GDP 2014-Q3.2016'!O41</f>
        <v>0</v>
      </c>
    </row>
    <row r="22" spans="1:15" ht="16.5">
      <c r="A22" s="19"/>
      <c r="B22" s="19"/>
      <c r="C22" s="19" t="s">
        <v>7</v>
      </c>
      <c r="D22" s="19"/>
      <c r="E22" s="97">
        <f>'LVL 2014-Q3.2016'!E22/'%-to-GDP 2014-Q3.2016'!E41</f>
        <v>0</v>
      </c>
      <c r="F22" s="98">
        <f>'LVL 2014-Q3.2016'!F22/'%-to-GDP 2014-Q3.2016'!F41</f>
        <v>0</v>
      </c>
      <c r="G22" s="98">
        <f>'LVL 2014-Q3.2016'!G22/'%-to-GDP 2014-Q3.2016'!G41</f>
        <v>0</v>
      </c>
      <c r="H22" s="98">
        <f>'LVL 2014-Q3.2016'!H22/'%-to-GDP 2014-Q3.2016'!H41</f>
        <v>0</v>
      </c>
      <c r="I22" s="97">
        <f>'LVL 2014-Q3.2016'!I22/'%-to-GDP 2014-Q3.2016'!I41</f>
        <v>0</v>
      </c>
      <c r="J22" s="98">
        <f>'LVL 2014-Q3.2016'!J22/'%-to-GDP 2014-Q3.2016'!J41</f>
        <v>0</v>
      </c>
      <c r="K22" s="98">
        <f>'LVL 2014-Q3.2016'!K22/'%-to-GDP 2014-Q3.2016'!K41</f>
        <v>0</v>
      </c>
      <c r="L22" s="98">
        <f>'LVL 2014-Q3.2016'!L22/'%-to-GDP 2014-Q3.2016'!L41</f>
        <v>0</v>
      </c>
      <c r="M22" s="97">
        <f>'LVL 2014-Q3.2016'!M22/'%-to-GDP 2014-Q3.2016'!M41</f>
        <v>0</v>
      </c>
      <c r="N22" s="98">
        <f>'LVL 2014-Q3.2016'!N22/'%-to-GDP 2014-Q3.2016'!N41</f>
        <v>0</v>
      </c>
      <c r="O22" s="99">
        <f>'LVL 2014-Q3.2016'!O22/'%-to-GDP 2014-Q3.2016'!O41</f>
        <v>0</v>
      </c>
    </row>
    <row r="23" spans="1:15" ht="16.5">
      <c r="A23" s="19"/>
      <c r="B23" s="19"/>
      <c r="C23" s="19" t="s">
        <v>8</v>
      </c>
      <c r="D23" s="19"/>
      <c r="E23" s="97">
        <f>'LVL 2014-Q3.2016'!E23/'%-to-GDP 2014-Q3.2016'!E41</f>
        <v>0</v>
      </c>
      <c r="F23" s="98">
        <f>'LVL 2014-Q3.2016'!F23/'%-to-GDP 2014-Q3.2016'!F41</f>
        <v>0</v>
      </c>
      <c r="G23" s="98">
        <f>'LVL 2014-Q3.2016'!G23/'%-to-GDP 2014-Q3.2016'!G41</f>
        <v>0</v>
      </c>
      <c r="H23" s="98">
        <f>'LVL 2014-Q3.2016'!H23/'%-to-GDP 2014-Q3.2016'!H41</f>
        <v>0</v>
      </c>
      <c r="I23" s="97">
        <f>'LVL 2014-Q3.2016'!I23/'%-to-GDP 2014-Q3.2016'!I41</f>
        <v>0</v>
      </c>
      <c r="J23" s="98">
        <f>'LVL 2014-Q3.2016'!J23/'%-to-GDP 2014-Q3.2016'!J41</f>
        <v>0</v>
      </c>
      <c r="K23" s="98">
        <f>'LVL 2014-Q3.2016'!K23/'%-to-GDP 2014-Q3.2016'!K41</f>
        <v>0</v>
      </c>
      <c r="L23" s="98">
        <f>'LVL 2014-Q3.2016'!L23/'%-to-GDP 2014-Q3.2016'!L41</f>
        <v>0</v>
      </c>
      <c r="M23" s="97">
        <f>'LVL 2014-Q3.2016'!M23/'%-to-GDP 2014-Q3.2016'!M41</f>
        <v>0</v>
      </c>
      <c r="N23" s="98">
        <f>'LVL 2014-Q3.2016'!N23/'%-to-GDP 2014-Q3.2016'!N41</f>
        <v>0</v>
      </c>
      <c r="O23" s="99">
        <f>'LVL 2014-Q3.2016'!O23/'%-to-GDP 2014-Q3.2016'!O41</f>
        <v>0</v>
      </c>
    </row>
    <row r="24" spans="1:15" ht="16.5">
      <c r="A24" s="2"/>
      <c r="B24" s="2"/>
      <c r="C24" s="2"/>
      <c r="D24" s="2"/>
      <c r="E24" s="46"/>
      <c r="F24" s="47"/>
      <c r="G24" s="47"/>
      <c r="H24" s="47"/>
      <c r="I24" s="81"/>
      <c r="J24" s="47"/>
      <c r="K24" s="47"/>
      <c r="L24" s="47"/>
      <c r="M24" s="81"/>
      <c r="N24" s="47"/>
      <c r="O24" s="48"/>
    </row>
    <row r="25" spans="1:15" ht="16.5">
      <c r="A25" s="10" t="s">
        <v>15</v>
      </c>
      <c r="B25" s="11" t="s">
        <v>38</v>
      </c>
      <c r="C25" s="11"/>
      <c r="D25" s="11"/>
      <c r="E25" s="86">
        <f>'LVL 2014-Q3.2016'!E25/'%-to-GDP 2014-Q3.2016'!E41</f>
        <v>5.8840991219848105E-3</v>
      </c>
      <c r="F25" s="87">
        <f>'LVL 2014-Q3.2016'!F25/'%-to-GDP 2014-Q3.2016'!F41</f>
        <v>5.7693086914190157E-3</v>
      </c>
      <c r="G25" s="87">
        <f>'LVL 2014-Q3.2016'!G25/'%-to-GDP 2014-Q3.2016'!G41</f>
        <v>5.5572228427086508E-3</v>
      </c>
      <c r="H25" s="87">
        <f>'LVL 2014-Q3.2016'!H25/'%-to-GDP 2014-Q3.2016'!H41</f>
        <v>5.4184538255738308E-3</v>
      </c>
      <c r="I25" s="86">
        <f>'LVL 2014-Q3.2016'!I25/'%-to-GDP 2014-Q3.2016'!I41</f>
        <v>5.2936812238364595E-3</v>
      </c>
      <c r="J25" s="87">
        <f>'LVL 2014-Q3.2016'!J25/'%-to-GDP 2014-Q3.2016'!J41</f>
        <v>5.2064352546913112E-3</v>
      </c>
      <c r="K25" s="87">
        <f>'LVL 2014-Q3.2016'!K25/'%-to-GDP 2014-Q3.2016'!K41</f>
        <v>5.2936174208867703E-3</v>
      </c>
      <c r="L25" s="87">
        <f>'LVL 2014-Q3.2016'!L25/'%-to-GDP 2014-Q3.2016'!L41</f>
        <v>5.660565950680734E-3</v>
      </c>
      <c r="M25" s="86">
        <f>'LVL 2014-Q3.2016'!M25/'%-to-GDP 2014-Q3.2016'!M41</f>
        <v>5.401325044296767E-3</v>
      </c>
      <c r="N25" s="87">
        <f>'LVL 2014-Q3.2016'!N25/'%-to-GDP 2014-Q3.2016'!N41</f>
        <v>5.4034800564502381E-3</v>
      </c>
      <c r="O25" s="88">
        <f>'LVL 2014-Q3.2016'!O25/'%-to-GDP 2014-Q3.2016'!O41</f>
        <v>5.4745048160638752E-3</v>
      </c>
    </row>
    <row r="26" spans="1:15" ht="16.5">
      <c r="A26" s="2"/>
      <c r="B26" s="2"/>
      <c r="C26" s="2" t="s">
        <v>7</v>
      </c>
      <c r="D26" s="2"/>
      <c r="E26" s="89">
        <f>'LVL 2014-Q3.2016'!E26/'%-to-GDP 2014-Q3.2016'!E41</f>
        <v>5.8840991219848105E-3</v>
      </c>
      <c r="F26" s="36">
        <f>'LVL 2014-Q3.2016'!F26/'%-to-GDP 2014-Q3.2016'!F41</f>
        <v>5.7693086914190157E-3</v>
      </c>
      <c r="G26" s="36">
        <f>'LVL 2014-Q3.2016'!G26/'%-to-GDP 2014-Q3.2016'!G41</f>
        <v>5.5572228427086508E-3</v>
      </c>
      <c r="H26" s="36">
        <f>'LVL 2014-Q3.2016'!H26/'%-to-GDP 2014-Q3.2016'!H41</f>
        <v>5.4184538255738308E-3</v>
      </c>
      <c r="I26" s="89">
        <f>'LVL 2014-Q3.2016'!I26/'%-to-GDP 2014-Q3.2016'!I41</f>
        <v>5.2936812238364595E-3</v>
      </c>
      <c r="J26" s="36">
        <f>'LVL 2014-Q3.2016'!J26/'%-to-GDP 2014-Q3.2016'!J41</f>
        <v>5.2064352546913112E-3</v>
      </c>
      <c r="K26" s="36">
        <f>'LVL 2014-Q3.2016'!K26/'%-to-GDP 2014-Q3.2016'!K41</f>
        <v>5.2936174208867703E-3</v>
      </c>
      <c r="L26" s="36">
        <f>'LVL 2014-Q3.2016'!L26/'%-to-GDP 2014-Q3.2016'!L41</f>
        <v>5.660565950680734E-3</v>
      </c>
      <c r="M26" s="89">
        <f>'LVL 2014-Q3.2016'!M26/'%-to-GDP 2014-Q3.2016'!M41</f>
        <v>5.401325044296767E-3</v>
      </c>
      <c r="N26" s="36">
        <f>'LVL 2014-Q3.2016'!N26/'%-to-GDP 2014-Q3.2016'!N41</f>
        <v>5.4034800564502381E-3</v>
      </c>
      <c r="O26" s="90">
        <f>'LVL 2014-Q3.2016'!O26/'%-to-GDP 2014-Q3.2016'!O41</f>
        <v>5.4745048160638752E-3</v>
      </c>
    </row>
    <row r="27" spans="1:15" ht="16.5">
      <c r="A27" s="2"/>
      <c r="B27" s="2"/>
      <c r="C27" s="2" t="s">
        <v>8</v>
      </c>
      <c r="D27" s="2"/>
      <c r="E27" s="89">
        <f>'LVL 2014-Q3.2016'!E27/'%-to-GDP 2014-Q3.2016'!E41</f>
        <v>0</v>
      </c>
      <c r="F27" s="36">
        <f>'LVL 2014-Q3.2016'!F27/'%-to-GDP 2014-Q3.2016'!F41</f>
        <v>0</v>
      </c>
      <c r="G27" s="36">
        <f>'LVL 2014-Q3.2016'!G27/'%-to-GDP 2014-Q3.2016'!G41</f>
        <v>0</v>
      </c>
      <c r="H27" s="36">
        <f>'LVL 2014-Q3.2016'!H27/'%-to-GDP 2014-Q3.2016'!H41</f>
        <v>0</v>
      </c>
      <c r="I27" s="89">
        <f>'LVL 2014-Q3.2016'!I27/'%-to-GDP 2014-Q3.2016'!I41</f>
        <v>0</v>
      </c>
      <c r="J27" s="36">
        <f>'LVL 2014-Q3.2016'!J27/'%-to-GDP 2014-Q3.2016'!J41</f>
        <v>0</v>
      </c>
      <c r="K27" s="36">
        <f>'LVL 2014-Q3.2016'!K27/'%-to-GDP 2014-Q3.2016'!K41</f>
        <v>0</v>
      </c>
      <c r="L27" s="36">
        <f>'LVL 2014-Q3.2016'!L27/'%-to-GDP 2014-Q3.2016'!L41</f>
        <v>0</v>
      </c>
      <c r="M27" s="89">
        <f>'LVL 2014-Q3.2016'!M27/'%-to-GDP 2014-Q3.2016'!M41</f>
        <v>0</v>
      </c>
      <c r="N27" s="36">
        <f>'LVL 2014-Q3.2016'!N27/'%-to-GDP 2014-Q3.2016'!N41</f>
        <v>0</v>
      </c>
      <c r="O27" s="90">
        <f>'LVL 2014-Q3.2016'!O27/'%-to-GDP 2014-Q3.2016'!O41</f>
        <v>0</v>
      </c>
    </row>
    <row r="28" spans="1:15" ht="16.5">
      <c r="A28" s="2"/>
      <c r="B28" s="2"/>
      <c r="C28" s="2"/>
      <c r="D28" s="2"/>
      <c r="E28" s="46"/>
      <c r="F28" s="47"/>
      <c r="G28" s="47"/>
      <c r="H28" s="47"/>
      <c r="I28" s="81"/>
      <c r="J28" s="47"/>
      <c r="K28" s="47"/>
      <c r="L28" s="47"/>
      <c r="M28" s="81"/>
      <c r="N28" s="47"/>
      <c r="O28" s="48"/>
    </row>
    <row r="29" spans="1:15" ht="16.5">
      <c r="A29" s="10" t="s">
        <v>16</v>
      </c>
      <c r="B29" s="11" t="s">
        <v>17</v>
      </c>
      <c r="C29" s="11"/>
      <c r="D29" s="11"/>
      <c r="E29" s="86">
        <f>'LVL 2014-Q3.2016'!E29/'%-to-GDP 2014-Q3.2016'!E41</f>
        <v>0.42186340352599416</v>
      </c>
      <c r="F29" s="87">
        <f>'LVL 2014-Q3.2016'!F29/'%-to-GDP 2014-Q3.2016'!F41</f>
        <v>0.41302667835340146</v>
      </c>
      <c r="G29" s="87">
        <f>'LVL 2014-Q3.2016'!G29/'%-to-GDP 2014-Q3.2016'!G41</f>
        <v>0.41162608771815512</v>
      </c>
      <c r="H29" s="87">
        <f>'LVL 2014-Q3.2016'!H29/'%-to-GDP 2014-Q3.2016'!H41</f>
        <v>0.4026702753103919</v>
      </c>
      <c r="I29" s="86">
        <f>'LVL 2014-Q3.2016'!I29/'%-to-GDP 2014-Q3.2016'!I41</f>
        <v>0.40132901443908942</v>
      </c>
      <c r="J29" s="87">
        <f>'LVL 2014-Q3.2016'!J29/'%-to-GDP 2014-Q3.2016'!J41</f>
        <v>0.39913343877538621</v>
      </c>
      <c r="K29" s="87">
        <f>'LVL 2014-Q3.2016'!K29/'%-to-GDP 2014-Q3.2016'!K41</f>
        <v>0.40501984506928307</v>
      </c>
      <c r="L29" s="87">
        <f>'LVL 2014-Q3.2016'!L29/'%-to-GDP 2014-Q3.2016'!L41</f>
        <v>0.40062441340295524</v>
      </c>
      <c r="M29" s="86">
        <f>'LVL 2014-Q3.2016'!M29/'%-to-GDP 2014-Q3.2016'!M41</f>
        <v>0.39231350737836079</v>
      </c>
      <c r="N29" s="87">
        <f>'LVL 2014-Q3.2016'!N29/'%-to-GDP 2014-Q3.2016'!N41</f>
        <v>0.38856227919330832</v>
      </c>
      <c r="O29" s="88">
        <f>'LVL 2014-Q3.2016'!O29/'%-to-GDP 2014-Q3.2016'!O41</f>
        <v>0.39108404139002562</v>
      </c>
    </row>
    <row r="30" spans="1:15" ht="16.5">
      <c r="A30" s="2"/>
      <c r="B30" s="2"/>
      <c r="C30" s="2" t="s">
        <v>7</v>
      </c>
      <c r="D30" s="2"/>
      <c r="E30" s="89">
        <f>'LVL 2014-Q3.2016'!E30/'%-to-GDP 2014-Q3.2016'!E41</f>
        <v>0.261669652892836</v>
      </c>
      <c r="F30" s="36">
        <f>'LVL 2014-Q3.2016'!F30/'%-to-GDP 2014-Q3.2016'!F41</f>
        <v>0.26054591117280457</v>
      </c>
      <c r="G30" s="36">
        <f>'LVL 2014-Q3.2016'!G30/'%-to-GDP 2014-Q3.2016'!G41</f>
        <v>0.25871962155623868</v>
      </c>
      <c r="H30" s="36">
        <f>'LVL 2014-Q3.2016'!H30/'%-to-GDP 2014-Q3.2016'!H41</f>
        <v>0.25743597085141545</v>
      </c>
      <c r="I30" s="89">
        <f>'LVL 2014-Q3.2016'!I30/'%-to-GDP 2014-Q3.2016'!I41</f>
        <v>0.25632778804595546</v>
      </c>
      <c r="J30" s="36">
        <f>'LVL 2014-Q3.2016'!J30/'%-to-GDP 2014-Q3.2016'!J41</f>
        <v>0.25295406005486065</v>
      </c>
      <c r="K30" s="36">
        <f>'LVL 2014-Q3.2016'!K30/'%-to-GDP 2014-Q3.2016'!K41</f>
        <v>0.25487047666254981</v>
      </c>
      <c r="L30" s="36">
        <f>'LVL 2014-Q3.2016'!L30/'%-to-GDP 2014-Q3.2016'!L41</f>
        <v>0.25143649005664792</v>
      </c>
      <c r="M30" s="89">
        <f>'LVL 2014-Q3.2016'!M30/'%-to-GDP 2014-Q3.2016'!M41</f>
        <v>0.24523215182481189</v>
      </c>
      <c r="N30" s="36">
        <f>'LVL 2014-Q3.2016'!N30/'%-to-GDP 2014-Q3.2016'!N41</f>
        <v>0.24017554495344354</v>
      </c>
      <c r="O30" s="90">
        <f>'LVL 2014-Q3.2016'!O30/'%-to-GDP 2014-Q3.2016'!O41</f>
        <v>0.24150772008314303</v>
      </c>
    </row>
    <row r="31" spans="1:15" ht="16.5">
      <c r="A31" s="2"/>
      <c r="B31" s="2"/>
      <c r="C31" s="2" t="s">
        <v>8</v>
      </c>
      <c r="D31" s="15"/>
      <c r="E31" s="89">
        <f>'LVL 2014-Q3.2016'!E31/'%-to-GDP 2014-Q3.2016'!E41</f>
        <v>0.16019375063315813</v>
      </c>
      <c r="F31" s="36">
        <f>'LVL 2014-Q3.2016'!F31/'%-to-GDP 2014-Q3.2016'!F41</f>
        <v>0.15248076718059692</v>
      </c>
      <c r="G31" s="36">
        <f>'LVL 2014-Q3.2016'!G31/'%-to-GDP 2014-Q3.2016'!G41</f>
        <v>0.1529064661619165</v>
      </c>
      <c r="H31" s="36">
        <f>'LVL 2014-Q3.2016'!H31/'%-to-GDP 2014-Q3.2016'!H41</f>
        <v>0.14523430445897648</v>
      </c>
      <c r="I31" s="89">
        <f>'LVL 2014-Q3.2016'!I31/'%-to-GDP 2014-Q3.2016'!I41</f>
        <v>0.14500122639313393</v>
      </c>
      <c r="J31" s="36">
        <f>'LVL 2014-Q3.2016'!J31/'%-to-GDP 2014-Q3.2016'!J41</f>
        <v>0.14617937872052553</v>
      </c>
      <c r="K31" s="36">
        <f>'LVL 2014-Q3.2016'!K31/'%-to-GDP 2014-Q3.2016'!K41</f>
        <v>0.15014936840673326</v>
      </c>
      <c r="L31" s="36">
        <f>'LVL 2014-Q3.2016'!L31/'%-to-GDP 2014-Q3.2016'!L41</f>
        <v>0.14918792334630737</v>
      </c>
      <c r="M31" s="89">
        <f>'LVL 2014-Q3.2016'!M31/'%-to-GDP 2014-Q3.2016'!M41</f>
        <v>0.14708135555354887</v>
      </c>
      <c r="N31" s="36">
        <f>'LVL 2014-Q3.2016'!N31/'%-to-GDP 2014-Q3.2016'!N41</f>
        <v>0.14838673423986481</v>
      </c>
      <c r="O31" s="90">
        <f>'LVL 2014-Q3.2016'!O31/'%-to-GDP 2014-Q3.2016'!O41</f>
        <v>0.14957632130688259</v>
      </c>
    </row>
    <row r="32" spans="1:15" ht="16.5">
      <c r="A32" s="2"/>
      <c r="B32" s="2"/>
      <c r="C32" s="2"/>
      <c r="D32" s="2"/>
      <c r="E32" s="46"/>
      <c r="F32" s="47"/>
      <c r="G32" s="47"/>
      <c r="H32" s="47"/>
      <c r="I32" s="81"/>
      <c r="J32" s="47"/>
      <c r="K32" s="47"/>
      <c r="L32" s="47"/>
      <c r="M32" s="81"/>
      <c r="N32" s="47"/>
      <c r="O32" s="48"/>
    </row>
    <row r="33" spans="1:15" ht="16.5">
      <c r="A33" s="13" t="s">
        <v>18</v>
      </c>
      <c r="B33" s="20" t="s">
        <v>19</v>
      </c>
      <c r="C33" s="14"/>
      <c r="D33" s="14"/>
      <c r="E33" s="91">
        <f>'LVL 2014-Q3.2016'!E33/'%-to-GDP 2014-Q3.2016'!E41</f>
        <v>4.0824432605768547E-2</v>
      </c>
      <c r="F33" s="92">
        <f>'LVL 2014-Q3.2016'!F33/'%-to-GDP 2014-Q3.2016'!F41</f>
        <v>4.0236019904970298E-2</v>
      </c>
      <c r="G33" s="92">
        <f>'LVL 2014-Q3.2016'!G33/'%-to-GDP 2014-Q3.2016'!G41</f>
        <v>3.9528114732799331E-2</v>
      </c>
      <c r="H33" s="92">
        <f>'LVL 2014-Q3.2016'!H33/'%-to-GDP 2014-Q3.2016'!H41</f>
        <v>3.8690233660939218E-2</v>
      </c>
      <c r="I33" s="91">
        <f>'LVL 2014-Q3.2016'!I33/'%-to-GDP 2014-Q3.2016'!I41</f>
        <v>3.7954336590293972E-2</v>
      </c>
      <c r="J33" s="92">
        <f>'LVL 2014-Q3.2016'!J33/'%-to-GDP 2014-Q3.2016'!J41</f>
        <v>3.7803379723715683E-2</v>
      </c>
      <c r="K33" s="92">
        <f>'LVL 2014-Q3.2016'!K33/'%-to-GDP 2014-Q3.2016'!K41</f>
        <v>3.7593650245863863E-2</v>
      </c>
      <c r="L33" s="92">
        <f>'LVL 2014-Q3.2016'!L33/'%-to-GDP 2014-Q3.2016'!L41</f>
        <v>3.7820761646392316E-2</v>
      </c>
      <c r="M33" s="91">
        <f>'LVL 2014-Q3.2016'!M33/'%-to-GDP 2014-Q3.2016'!M41</f>
        <v>3.4614669955643398E-2</v>
      </c>
      <c r="N33" s="92">
        <f>'LVL 2014-Q3.2016'!N33/'%-to-GDP 2014-Q3.2016'!N41</f>
        <v>3.5078957190921342E-2</v>
      </c>
      <c r="O33" s="93">
        <f>'LVL 2014-Q3.2016'!O33/'%-to-GDP 2014-Q3.2016'!O41</f>
        <v>3.561002143814037E-2</v>
      </c>
    </row>
    <row r="34" spans="1:15" ht="16.5">
      <c r="A34" s="2"/>
      <c r="B34" s="2"/>
      <c r="C34" s="2" t="s">
        <v>20</v>
      </c>
      <c r="D34" s="2"/>
      <c r="E34" s="89">
        <f>'LVL 2014-Q3.2016'!E34/'%-to-GDP 2014-Q3.2016'!E41</f>
        <v>4.0815946961909516E-2</v>
      </c>
      <c r="F34" s="36">
        <f>'LVL 2014-Q3.2016'!F34/'%-to-GDP 2014-Q3.2016'!F41</f>
        <v>4.0228566029478462E-2</v>
      </c>
      <c r="G34" s="36">
        <f>'LVL 2014-Q3.2016'!G34/'%-to-GDP 2014-Q3.2016'!G41</f>
        <v>3.9520811541951181E-2</v>
      </c>
      <c r="H34" s="36">
        <f>'LVL 2014-Q3.2016'!H34/'%-to-GDP 2014-Q3.2016'!H41</f>
        <v>3.8683907075433385E-2</v>
      </c>
      <c r="I34" s="89">
        <f>'LVL 2014-Q3.2016'!I34/'%-to-GDP 2014-Q3.2016'!I41</f>
        <v>3.794886631447178E-2</v>
      </c>
      <c r="J34" s="36">
        <f>'LVL 2014-Q3.2016'!J34/'%-to-GDP 2014-Q3.2016'!J41</f>
        <v>3.7797983975941973E-2</v>
      </c>
      <c r="K34" s="36">
        <f>'LVL 2014-Q3.2016'!K34/'%-to-GDP 2014-Q3.2016'!K41</f>
        <v>3.7589075139347387E-2</v>
      </c>
      <c r="L34" s="36">
        <f>'LVL 2014-Q3.2016'!L34/'%-to-GDP 2014-Q3.2016'!L41</f>
        <v>3.7520597926666517E-2</v>
      </c>
      <c r="M34" s="89">
        <f>'LVL 2014-Q3.2016'!M34/'%-to-GDP 2014-Q3.2016'!M41</f>
        <v>3.4611715792340951E-2</v>
      </c>
      <c r="N34" s="36">
        <f>'LVL 2014-Q3.2016'!N34/'%-to-GDP 2014-Q3.2016'!N41</f>
        <v>3.5076065094774345E-2</v>
      </c>
      <c r="O34" s="90">
        <f>'LVL 2014-Q3.2016'!O34/'%-to-GDP 2014-Q3.2016'!O41</f>
        <v>3.5607189908754569E-2</v>
      </c>
    </row>
    <row r="35" spans="1:15" ht="16.5">
      <c r="A35" s="2"/>
      <c r="B35" s="2"/>
      <c r="C35" s="2" t="s">
        <v>21</v>
      </c>
      <c r="D35" s="2"/>
      <c r="E35" s="89">
        <f>'LVL 2014-Q3.2016'!E35/'%-to-GDP 2014-Q3.2016'!E41</f>
        <v>8.4856438590248482E-6</v>
      </c>
      <c r="F35" s="36">
        <f>'LVL 2014-Q3.2016'!F35/'%-to-GDP 2014-Q3.2016'!F41</f>
        <v>7.4538754918433306E-6</v>
      </c>
      <c r="G35" s="36">
        <f>'LVL 2014-Q3.2016'!G35/'%-to-GDP 2014-Q3.2016'!G41</f>
        <v>7.3031908481522826E-6</v>
      </c>
      <c r="H35" s="36">
        <f>'LVL 2014-Q3.2016'!H35/'%-to-GDP 2014-Q3.2016'!H41</f>
        <v>6.3265855058358631E-6</v>
      </c>
      <c r="I35" s="89">
        <f>'LVL 2014-Q3.2016'!I35/'%-to-GDP 2014-Q3.2016'!I41</f>
        <v>5.470275822188639E-6</v>
      </c>
      <c r="J35" s="36">
        <f>'LVL 2014-Q3.2016'!J35/'%-to-GDP 2014-Q3.2016'!J41</f>
        <v>5.3957477737089863E-6</v>
      </c>
      <c r="K35" s="36">
        <f>'LVL 2014-Q3.2016'!K35/'%-to-GDP 2014-Q3.2016'!K41</f>
        <v>4.5751065164736354E-6</v>
      </c>
      <c r="L35" s="36">
        <f>'LVL 2014-Q3.2016'!L35/'%-to-GDP 2014-Q3.2016'!L41</f>
        <v>3.7573200407236646E-6</v>
      </c>
      <c r="M35" s="89">
        <f>'LVL 2014-Q3.2016'!M35/'%-to-GDP 2014-Q3.2016'!M41</f>
        <v>2.9541633024509507E-6</v>
      </c>
      <c r="N35" s="36">
        <f>'LVL 2014-Q3.2016'!N35/'%-to-GDP 2014-Q3.2016'!N41</f>
        <v>2.8920961469935354E-6</v>
      </c>
      <c r="O35" s="90">
        <f>'LVL 2014-Q3.2016'!O35/'%-to-GDP 2014-Q3.2016'!O41</f>
        <v>2.8315293857978624E-6</v>
      </c>
    </row>
    <row r="36" spans="1:15" ht="16.5">
      <c r="A36" s="2"/>
      <c r="B36" s="2"/>
      <c r="C36" s="2" t="s">
        <v>22</v>
      </c>
      <c r="D36" s="2"/>
      <c r="E36" s="89">
        <f>'LVL 2014-Q3.2016'!E36/'%-to-GDP 2014-Q3.2016'!E41</f>
        <v>0</v>
      </c>
      <c r="F36" s="36">
        <f>'LVL 2014-Q3.2016'!F36/'%-to-GDP 2014-Q3.2016'!F41</f>
        <v>0</v>
      </c>
      <c r="G36" s="36">
        <f>'LVL 2014-Q3.2016'!G36/'%-to-GDP 2014-Q3.2016'!G41</f>
        <v>0</v>
      </c>
      <c r="H36" s="36">
        <f>'LVL 2014-Q3.2016'!H36/'%-to-GDP 2014-Q3.2016'!H41</f>
        <v>0</v>
      </c>
      <c r="I36" s="89">
        <f>'LVL 2014-Q3.2016'!I36/'%-to-GDP 2014-Q3.2016'!I41</f>
        <v>0</v>
      </c>
      <c r="J36" s="36">
        <f>'LVL 2014-Q3.2016'!J36/'%-to-GDP 2014-Q3.2016'!J41</f>
        <v>0</v>
      </c>
      <c r="K36" s="36">
        <f>'LVL 2014-Q3.2016'!K36/'%-to-GDP 2014-Q3.2016'!K41</f>
        <v>0</v>
      </c>
      <c r="L36" s="36">
        <f>'LVL 2014-Q3.2016'!L36/'%-to-GDP 2014-Q3.2016'!L41</f>
        <v>2.9640639968507392E-4</v>
      </c>
      <c r="M36" s="89">
        <f>'LVL 2014-Q3.2016'!M36/'%-to-GDP 2014-Q3.2016'!M41</f>
        <v>0</v>
      </c>
      <c r="N36" s="36">
        <f>'LVL 2014-Q3.2016'!N36/'%-to-GDP 2014-Q3.2016'!N41</f>
        <v>0</v>
      </c>
      <c r="O36" s="90">
        <f>'LVL 2014-Q3.2016'!O36/'%-to-GDP 2014-Q3.2016'!O41</f>
        <v>0</v>
      </c>
    </row>
    <row r="37" spans="1:15" ht="16.5">
      <c r="A37" s="22"/>
      <c r="B37" s="22"/>
      <c r="C37" s="22"/>
      <c r="D37" s="22"/>
      <c r="E37" s="46"/>
      <c r="F37" s="47"/>
      <c r="G37" s="47"/>
      <c r="H37" s="47"/>
      <c r="I37" s="108"/>
      <c r="J37" s="109"/>
      <c r="K37" s="109"/>
      <c r="L37" s="109"/>
      <c r="M37" s="108"/>
      <c r="N37" s="109"/>
      <c r="O37" s="110"/>
    </row>
    <row r="38" spans="1:15" ht="16.5">
      <c r="A38" s="118" t="s">
        <v>23</v>
      </c>
      <c r="B38" s="119" t="s">
        <v>24</v>
      </c>
      <c r="C38" s="119"/>
      <c r="D38" s="119"/>
      <c r="E38" s="114">
        <f>'LVL 2014-Q3.2016'!E38/'%-to-GDP 2014-Q3.2016'!E41</f>
        <v>0.38103897092022559</v>
      </c>
      <c r="F38" s="113">
        <f>'LVL 2014-Q3.2016'!F38/'%-to-GDP 2014-Q3.2016'!F41</f>
        <v>0.37279065844843118</v>
      </c>
      <c r="G38" s="113">
        <f>'LVL 2014-Q3.2016'!G38/'%-to-GDP 2014-Q3.2016'!G41</f>
        <v>0.3720979729853558</v>
      </c>
      <c r="H38" s="113">
        <f>'LVL 2014-Q3.2016'!H38/'%-to-GDP 2014-Q3.2016'!H41</f>
        <v>0.36398004164945269</v>
      </c>
      <c r="I38" s="115">
        <f>'LVL 2014-Q3.2016'!I38/'%-to-GDP 2014-Q3.2016'!I41</f>
        <v>0.3633746778487954</v>
      </c>
      <c r="J38" s="116">
        <f>'LVL 2014-Q3.2016'!J38/'%-to-GDP 2014-Q3.2016'!J41</f>
        <v>0.36133005905167048</v>
      </c>
      <c r="K38" s="116">
        <f>'LVL 2014-Q3.2016'!K38/'%-to-GDP 2014-Q3.2016'!K41</f>
        <v>0.36742619482341915</v>
      </c>
      <c r="L38" s="116">
        <f>'LVL 2014-Q3.2016'!L38/'%-to-GDP 2014-Q3.2016'!L41</f>
        <v>0.36280365175656293</v>
      </c>
      <c r="M38" s="115">
        <f>'LVL 2014-Q3.2016'!M38/'%-to-GDP 2014-Q3.2016'!M41</f>
        <v>0.35769883742271735</v>
      </c>
      <c r="N38" s="116">
        <f>'LVL 2014-Q3.2016'!N38/'%-to-GDP 2014-Q3.2016'!N41</f>
        <v>0.35348332200238697</v>
      </c>
      <c r="O38" s="117">
        <f>'LVL 2014-Q3.2016'!O38/'%-to-GDP 2014-Q3.2016'!O41</f>
        <v>0.35547401995188527</v>
      </c>
    </row>
    <row r="39" spans="1:15" ht="16.5">
      <c r="A39" s="2"/>
      <c r="B39" s="2"/>
      <c r="C39" s="1" t="s">
        <v>7</v>
      </c>
      <c r="D39" s="1"/>
      <c r="E39" s="100">
        <f>'LVL 2014-Q3.2016'!E39/'%-to-GDP 2014-Q3.2016'!E41</f>
        <v>0.22084522028706749</v>
      </c>
      <c r="F39" s="34">
        <f>'LVL 2014-Q3.2016'!F39/'%-to-GDP 2014-Q3.2016'!F41</f>
        <v>0.22030989126783423</v>
      </c>
      <c r="G39" s="34">
        <f>'LVL 2014-Q3.2016'!G39/'%-to-GDP 2014-Q3.2016'!G41</f>
        <v>0.21919150682343932</v>
      </c>
      <c r="H39" s="34">
        <f>'LVL 2014-Q3.2016'!H39/'%-to-GDP 2014-Q3.2016'!H41</f>
        <v>0.21874573719047624</v>
      </c>
      <c r="I39" s="100">
        <f>'LVL 2014-Q3.2016'!I39/'%-to-GDP 2014-Q3.2016'!I41</f>
        <v>0.21837345145566148</v>
      </c>
      <c r="J39" s="34">
        <f>'LVL 2014-Q3.2016'!J39/'%-to-GDP 2014-Q3.2016'!J41</f>
        <v>0.21515068033114493</v>
      </c>
      <c r="K39" s="34">
        <f>'LVL 2014-Q3.2016'!K39/'%-to-GDP 2014-Q3.2016'!K41</f>
        <v>0.21727682641668594</v>
      </c>
      <c r="L39" s="34">
        <f>'LVL 2014-Q3.2016'!L39/'%-to-GDP 2014-Q3.2016'!L41</f>
        <v>0.21361572841025556</v>
      </c>
      <c r="M39" s="100">
        <f>'LVL 2014-Q3.2016'!M39/'%-to-GDP 2014-Q3.2016'!M41</f>
        <v>0.21061748186916851</v>
      </c>
      <c r="N39" s="34">
        <f>'LVL 2014-Q3.2016'!N39/'%-to-GDP 2014-Q3.2016'!N41</f>
        <v>0.20509658776252221</v>
      </c>
      <c r="O39" s="101">
        <f>'LVL 2014-Q3.2016'!O39/'%-to-GDP 2014-Q3.2016'!O41</f>
        <v>0.20589769864500265</v>
      </c>
    </row>
    <row r="40" spans="1:15" ht="16.5">
      <c r="A40" s="22"/>
      <c r="B40" s="22"/>
      <c r="C40" s="8" t="s">
        <v>8</v>
      </c>
      <c r="D40" s="8"/>
      <c r="E40" s="102">
        <f>'LVL 2014-Q3.2016'!E40/'%-to-GDP 2014-Q3.2016'!E41</f>
        <v>0.16019375063315813</v>
      </c>
      <c r="F40" s="35">
        <f>'LVL 2014-Q3.2016'!F40/'%-to-GDP 2014-Q3.2016'!F41</f>
        <v>0.15248076718059692</v>
      </c>
      <c r="G40" s="35">
        <f>'LVL 2014-Q3.2016'!G40/'%-to-GDP 2014-Q3.2016'!G41</f>
        <v>0.1529064661619165</v>
      </c>
      <c r="H40" s="35">
        <f>'LVL 2014-Q3.2016'!H40/'%-to-GDP 2014-Q3.2016'!H41</f>
        <v>0.14523430445897648</v>
      </c>
      <c r="I40" s="102">
        <f>'LVL 2014-Q3.2016'!I40/'%-to-GDP 2014-Q3.2016'!I41</f>
        <v>0.14500122639313393</v>
      </c>
      <c r="J40" s="35">
        <f>'LVL 2014-Q3.2016'!J40/'%-to-GDP 2014-Q3.2016'!J41</f>
        <v>0.14617937872052553</v>
      </c>
      <c r="K40" s="35">
        <f>'LVL 2014-Q3.2016'!K40/'%-to-GDP 2014-Q3.2016'!K41</f>
        <v>0.15014936840673326</v>
      </c>
      <c r="L40" s="35">
        <f>'LVL 2014-Q3.2016'!L40/'%-to-GDP 2014-Q3.2016'!L41</f>
        <v>0.14918792334630737</v>
      </c>
      <c r="M40" s="102">
        <f>'LVL 2014-Q3.2016'!M40/'%-to-GDP 2014-Q3.2016'!M41</f>
        <v>0.14708135555354887</v>
      </c>
      <c r="N40" s="35">
        <f>'LVL 2014-Q3.2016'!N40/'%-to-GDP 2014-Q3.2016'!N41</f>
        <v>0.14838673423986481</v>
      </c>
      <c r="O40" s="103">
        <f>'LVL 2014-Q3.2016'!O40/'%-to-GDP 2014-Q3.2016'!O41</f>
        <v>0.14957632130688259</v>
      </c>
    </row>
    <row r="41" spans="1:15" ht="16.5">
      <c r="A41" s="28" t="s">
        <v>25</v>
      </c>
      <c r="B41" s="29" t="s">
        <v>26</v>
      </c>
      <c r="C41" s="29"/>
      <c r="D41" s="29"/>
      <c r="E41" s="30">
        <f>'LVL 2014-Q3.2016'!E41</f>
        <v>11784.60959018987</v>
      </c>
      <c r="F41" s="30">
        <f>'LVL 2014-Q3.2016'!F41</f>
        <v>12074.25588185444</v>
      </c>
      <c r="G41" s="30">
        <f>'LVL 2014-Q3.2016'!G41</f>
        <v>12323.380543008831</v>
      </c>
      <c r="H41" s="30">
        <f>'LVL 2014-Q3.2016'!H41</f>
        <v>12645.051572638229</v>
      </c>
      <c r="I41" s="30">
        <f>'LVL 2014-Q3.2016'!I41</f>
        <v>12796.42970032053</v>
      </c>
      <c r="J41" s="30">
        <f>'LVL 2014-Q3.2016'!J41</f>
        <v>12973.178683606751</v>
      </c>
      <c r="K41" s="30">
        <f>'LVL 2014-Q3.2016'!K41</f>
        <v>13114.448763970271</v>
      </c>
      <c r="L41" s="30">
        <f>'LVL 2014-Q3.2016'!L41</f>
        <v>13307.35722751207</v>
      </c>
      <c r="M41" s="30">
        <f>'LVL 2014-Q3.2016'!M41</f>
        <v>13540.212880856521</v>
      </c>
      <c r="N41" s="30">
        <f>'LVL 2014-Q3.2016'!N41</f>
        <v>13830.798827895749</v>
      </c>
      <c r="O41" s="30">
        <f>'LVL 2014-Q3.2016'!O41</f>
        <v>14126.64131286382</v>
      </c>
    </row>
    <row r="42" spans="1:15" ht="14.1" customHeight="1">
      <c r="A42" s="31" t="s">
        <v>27</v>
      </c>
      <c r="B42" s="31"/>
      <c r="C42" s="31"/>
      <c r="D42" s="32"/>
      <c r="E42" s="3"/>
      <c r="F42" s="3"/>
      <c r="G42" s="3"/>
      <c r="H42" s="3"/>
    </row>
    <row r="43" spans="1:15" ht="14.1" customHeight="1">
      <c r="A43" s="19" t="s">
        <v>28</v>
      </c>
      <c r="B43" s="19" t="s">
        <v>40</v>
      </c>
      <c r="C43" s="2"/>
      <c r="D43" s="2"/>
      <c r="E43" s="3"/>
      <c r="F43" s="3"/>
      <c r="G43" s="3"/>
      <c r="H43" s="3"/>
      <c r="O43" s="137">
        <v>42748</v>
      </c>
    </row>
    <row r="44" spans="1:15" ht="14.1" customHeight="1">
      <c r="A44" s="19"/>
      <c r="B44" s="19" t="s">
        <v>41</v>
      </c>
      <c r="C44" s="2"/>
      <c r="D44" s="2"/>
      <c r="E44" s="3"/>
      <c r="F44" s="3"/>
      <c r="G44" s="3"/>
      <c r="H44" s="3"/>
    </row>
    <row r="45" spans="1:15" ht="14.1" customHeight="1">
      <c r="A45" s="2" t="s">
        <v>29</v>
      </c>
      <c r="B45" s="2" t="s">
        <v>30</v>
      </c>
      <c r="C45" s="2"/>
      <c r="D45" s="2"/>
      <c r="E45" s="3"/>
      <c r="F45" s="3"/>
      <c r="G45" s="3"/>
      <c r="H45" s="3"/>
    </row>
    <row r="46" spans="1:15" ht="14.1" customHeight="1">
      <c r="A46" s="2" t="s">
        <v>31</v>
      </c>
      <c r="B46" s="19" t="s">
        <v>42</v>
      </c>
      <c r="C46" s="3"/>
      <c r="D46" s="3"/>
      <c r="E46" s="3"/>
      <c r="F46" s="3"/>
      <c r="G46" s="3"/>
      <c r="H46" s="3"/>
    </row>
    <row r="47" spans="1:15" ht="14.1" customHeight="1">
      <c r="A47" s="2" t="s">
        <v>32</v>
      </c>
      <c r="B47" s="2" t="s">
        <v>33</v>
      </c>
      <c r="C47" s="2"/>
      <c r="D47" s="2"/>
      <c r="E47" s="3"/>
      <c r="F47" s="3"/>
      <c r="G47" s="3"/>
      <c r="H47" s="3"/>
    </row>
    <row r="48" spans="1:15" ht="14.1" customHeight="1">
      <c r="A48" s="2"/>
      <c r="B48" s="2" t="s">
        <v>34</v>
      </c>
      <c r="C48" s="2"/>
      <c r="D48" s="2"/>
      <c r="E48" s="3"/>
      <c r="F48" s="3"/>
      <c r="G48" s="3"/>
      <c r="H48" s="3"/>
    </row>
    <row r="49" spans="1:8" ht="14.1" customHeight="1">
      <c r="A49" s="2" t="s">
        <v>35</v>
      </c>
      <c r="B49" s="2"/>
      <c r="C49" s="2"/>
      <c r="D49" s="2"/>
      <c r="E49" s="3"/>
      <c r="F49" s="3"/>
      <c r="G49" s="3"/>
      <c r="H49" s="3"/>
    </row>
    <row r="50" spans="1:8" ht="14.1" customHeight="1">
      <c r="A50" s="2"/>
      <c r="B50" s="2"/>
      <c r="C50" s="2"/>
      <c r="D50" s="2"/>
      <c r="E50" s="3"/>
      <c r="F50" s="3"/>
      <c r="G50" s="3"/>
      <c r="H50" s="3"/>
    </row>
    <row r="51" spans="1:8" ht="14.1" customHeight="1">
      <c r="A51" s="2"/>
      <c r="B51" s="2"/>
      <c r="C51" s="2"/>
      <c r="D51" s="2"/>
      <c r="E51" s="3"/>
      <c r="F51" s="3"/>
      <c r="G51" s="3"/>
      <c r="H51" s="3"/>
    </row>
    <row r="52" spans="1:8" ht="14.1" customHeight="1">
      <c r="A52" s="2"/>
      <c r="B52" s="2"/>
      <c r="C52" s="2"/>
      <c r="D52" s="2"/>
      <c r="E52" s="3"/>
      <c r="F52" s="3"/>
      <c r="G52" s="3"/>
      <c r="H52" s="3"/>
    </row>
    <row r="53" spans="1:8" ht="14.1" customHeight="1">
      <c r="A53" s="2"/>
      <c r="B53" s="2"/>
      <c r="C53" s="2"/>
      <c r="D53" s="2"/>
      <c r="E53" s="3"/>
      <c r="F53" s="3"/>
      <c r="G53" s="3"/>
      <c r="H53" s="3"/>
    </row>
  </sheetData>
  <mergeCells count="3">
    <mergeCell ref="E3:H3"/>
    <mergeCell ref="I3:L3"/>
    <mergeCell ref="M3:O3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LVL 2014-Q3.2016</vt:lpstr>
      <vt:lpstr>%-to-GDP 2014-Q3.2016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ephachero</dc:creator>
  <cp:lastModifiedBy>lchalcon</cp:lastModifiedBy>
  <cp:lastPrinted>2016-09-29T05:21:35Z</cp:lastPrinted>
  <dcterms:created xsi:type="dcterms:W3CDTF">2015-06-09T07:27:58Z</dcterms:created>
  <dcterms:modified xsi:type="dcterms:W3CDTF">2017-02-03T05:30:31Z</dcterms:modified>
</cp:coreProperties>
</file>