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1355" windowHeight="6150"/>
  </bookViews>
  <sheets>
    <sheet name="CPSB" sheetId="1" r:id="rId1"/>
    <sheet name="NFPSB" sheetId="2" r:id="rId2"/>
    <sheet name="Sheet3" sheetId="3" r:id="rId3"/>
  </sheets>
  <definedNames>
    <definedName name="_xlnm.Print_Area" localSheetId="0">CPSB!$A$1:$I$35</definedName>
    <definedName name="_xlnm.Print_Area" localSheetId="1">NFPSB!$A$1:$N$39</definedName>
  </definedNames>
  <calcPr calcId="124519"/>
</workbook>
</file>

<file path=xl/calcChain.xml><?xml version="1.0" encoding="utf-8"?>
<calcChain xmlns="http://schemas.openxmlformats.org/spreadsheetml/2006/main">
  <c r="C39" i="1"/>
  <c r="D39"/>
  <c r="E39"/>
  <c r="F39"/>
  <c r="G39"/>
  <c r="H39"/>
  <c r="I39"/>
  <c r="C42"/>
  <c r="E42"/>
  <c r="F42"/>
  <c r="G42"/>
  <c r="H42"/>
  <c r="I42"/>
  <c r="D44"/>
  <c r="D42" s="1"/>
  <c r="C45"/>
  <c r="D45"/>
  <c r="E45"/>
  <c r="F45"/>
  <c r="G45"/>
  <c r="I45"/>
  <c r="I16" s="1"/>
  <c r="H46"/>
  <c r="H45" s="1"/>
  <c r="B6"/>
  <c r="B7"/>
  <c r="I50"/>
  <c r="I17"/>
  <c r="I15"/>
  <c r="I23"/>
  <c r="I12" l="1"/>
  <c r="I13"/>
  <c r="I9"/>
  <c r="I10" s="1"/>
  <c r="E20" l="1"/>
  <c r="H23"/>
  <c r="H15"/>
  <c r="H16"/>
  <c r="H12" l="1"/>
  <c r="H13" l="1"/>
  <c r="H9"/>
  <c r="H34" l="1"/>
  <c r="H10"/>
  <c r="F23" l="1"/>
  <c r="G23"/>
  <c r="F15"/>
  <c r="F12" s="1"/>
  <c r="G15"/>
  <c r="F16"/>
  <c r="G16"/>
  <c r="E16"/>
  <c r="E15"/>
  <c r="E23"/>
  <c r="D16"/>
  <c r="D15"/>
  <c r="D23"/>
  <c r="B17" i="2"/>
  <c r="C23" i="1"/>
  <c r="C15"/>
  <c r="C16"/>
  <c r="L23" i="2"/>
  <c r="C23"/>
  <c r="D23"/>
  <c r="E23"/>
  <c r="F23"/>
  <c r="G23"/>
  <c r="H23"/>
  <c r="I23"/>
  <c r="J23"/>
  <c r="K23"/>
  <c r="M23"/>
  <c r="N23"/>
  <c r="N20"/>
  <c r="D17"/>
  <c r="E17"/>
  <c r="F17"/>
  <c r="G17"/>
  <c r="H17"/>
  <c r="I17"/>
  <c r="J17"/>
  <c r="K17"/>
  <c r="L17"/>
  <c r="M17"/>
  <c r="N17"/>
  <c r="C17"/>
  <c r="C8"/>
  <c r="D8"/>
  <c r="E8"/>
  <c r="F8"/>
  <c r="G8"/>
  <c r="H8"/>
  <c r="I8"/>
  <c r="J8"/>
  <c r="K8"/>
  <c r="L8"/>
  <c r="M8"/>
  <c r="N8"/>
  <c r="C30"/>
  <c r="D30"/>
  <c r="E30"/>
  <c r="F30"/>
  <c r="H30"/>
  <c r="I30"/>
  <c r="J30"/>
  <c r="K30"/>
  <c r="L30"/>
  <c r="M30"/>
  <c r="N30"/>
  <c r="G30"/>
  <c r="N42"/>
  <c r="N40"/>
  <c r="M42"/>
  <c r="L42"/>
  <c r="I40"/>
  <c r="I42"/>
  <c r="B30"/>
  <c r="K42"/>
  <c r="J42"/>
  <c r="H42"/>
  <c r="G42"/>
  <c r="F42"/>
  <c r="E42"/>
  <c r="D42"/>
  <c r="C42"/>
  <c r="K40"/>
  <c r="J40"/>
  <c r="H40"/>
  <c r="G40"/>
  <c r="F40"/>
  <c r="E40"/>
  <c r="D40"/>
  <c r="C40"/>
  <c r="B42"/>
  <c r="B40"/>
  <c r="B23"/>
  <c r="L40"/>
  <c r="L38"/>
  <c r="I38"/>
  <c r="N38"/>
  <c r="M38"/>
  <c r="F38"/>
  <c r="E38"/>
  <c r="D38"/>
  <c r="H38"/>
  <c r="C38"/>
  <c r="G38"/>
  <c r="K38"/>
  <c r="J38"/>
  <c r="G12" i="1" l="1"/>
  <c r="G13" s="1"/>
  <c r="F44" i="2"/>
  <c r="N44"/>
  <c r="F9" i="1"/>
  <c r="F13"/>
  <c r="K44" i="2"/>
  <c r="G44"/>
  <c r="J44"/>
  <c r="E44"/>
  <c r="D44"/>
  <c r="H44"/>
  <c r="I44"/>
  <c r="C12" i="1"/>
  <c r="C9" s="1"/>
  <c r="C34" s="1"/>
  <c r="M40" i="2"/>
  <c r="M44" s="1"/>
  <c r="C44"/>
  <c r="D12" i="1"/>
  <c r="D13" s="1"/>
  <c r="E12"/>
  <c r="E13" s="1"/>
  <c r="B8" i="2"/>
  <c r="B38" s="1"/>
  <c r="B44" s="1"/>
  <c r="L44"/>
  <c r="G9" i="1" l="1"/>
  <c r="G34" s="1"/>
  <c r="F10"/>
  <c r="F34"/>
  <c r="C13"/>
  <c r="E9"/>
  <c r="C10"/>
  <c r="D9"/>
  <c r="D34" s="1"/>
  <c r="G10" l="1"/>
  <c r="E34"/>
  <c r="E10"/>
  <c r="D10"/>
</calcChain>
</file>

<file path=xl/sharedStrings.xml><?xml version="1.0" encoding="utf-8"?>
<sst xmlns="http://schemas.openxmlformats.org/spreadsheetml/2006/main" count="76" uniqueCount="58">
  <si>
    <t>CONSOLIDATED PUBLIC SECTOR FINANCIAL POSITION</t>
  </si>
  <si>
    <t xml:space="preserve">                   (P Billion)</t>
  </si>
  <si>
    <t xml:space="preserve"> </t>
  </si>
  <si>
    <t>Actual</t>
  </si>
  <si>
    <t>TOTAL CPSD (THIS QUARTER/MONTH)</t>
  </si>
  <si>
    <t>Percent of GDP</t>
  </si>
  <si>
    <t xml:space="preserve">TOTAL PSBR </t>
  </si>
  <si>
    <t xml:space="preserve">National Government </t>
  </si>
  <si>
    <t xml:space="preserve">CB restructuring </t>
  </si>
  <si>
    <t>Monitored GOCCs</t>
  </si>
  <si>
    <t>OPSF</t>
  </si>
  <si>
    <t xml:space="preserve">Adjustment of net lending </t>
  </si>
  <si>
    <t>Other adjustments</t>
  </si>
  <si>
    <t xml:space="preserve">OTHER PUBLIC SECTOR </t>
  </si>
  <si>
    <t xml:space="preserve">BSP   </t>
  </si>
  <si>
    <t>GFIs</t>
  </si>
  <si>
    <t>LGUs</t>
  </si>
  <si>
    <t xml:space="preserve">Timing adjustment of interest </t>
  </si>
  <si>
    <t>SOURCE: Department of Finance</t>
  </si>
  <si>
    <t xml:space="preserve">Memorandum items </t>
  </si>
  <si>
    <t xml:space="preserve">  National Government</t>
  </si>
  <si>
    <t xml:space="preserve">    Revenues</t>
  </si>
  <si>
    <t xml:space="preserve">    Expenditures</t>
  </si>
  <si>
    <t xml:space="preserve">  CB Restructuring</t>
  </si>
  <si>
    <t xml:space="preserve">  Privatization  (incl taxes)</t>
  </si>
  <si>
    <t xml:space="preserve">  NG</t>
  </si>
  <si>
    <t xml:space="preserve">  Monitored GOCCs</t>
  </si>
  <si>
    <t>National Government</t>
  </si>
  <si>
    <t>CB Restructuring</t>
  </si>
  <si>
    <t>Social Security Institutions</t>
  </si>
  <si>
    <t>Local Government Units</t>
  </si>
  <si>
    <t>General government deficit(-)/surplus(+)</t>
  </si>
  <si>
    <t>Plus :Non-financial public corporations</t>
  </si>
  <si>
    <t>Non-financial public sector balance</t>
  </si>
  <si>
    <t>1996</t>
  </si>
  <si>
    <t>1997</t>
  </si>
  <si>
    <t>1998</t>
  </si>
  <si>
    <t>1999</t>
  </si>
  <si>
    <t>2000</t>
  </si>
  <si>
    <t>2001</t>
  </si>
  <si>
    <t>2002</t>
  </si>
  <si>
    <t>Plus: Intra-sectoral Adjustments</t>
  </si>
  <si>
    <t>General Government Operations</t>
  </si>
  <si>
    <t>FY 1997-2008</t>
  </si>
  <si>
    <t>In Billion Pesos</t>
  </si>
  <si>
    <t xml:space="preserve">   Revenues</t>
  </si>
  <si>
    <t xml:space="preserve">   Expenditures</t>
  </si>
  <si>
    <t xml:space="preserve">     o.w.  Allotment to LGUs</t>
  </si>
  <si>
    <t xml:space="preserve">       o.w. Shares from National Tax</t>
  </si>
  <si>
    <t>TOTAL SURPLUS(+)/DEFICIT(-)</t>
  </si>
  <si>
    <t xml:space="preserve">  and equity to GOCCs</t>
  </si>
  <si>
    <t>SSS/GSIS/PHIC</t>
  </si>
  <si>
    <t xml:space="preserve">  payments to BSP</t>
  </si>
  <si>
    <t xml:space="preserve">  Nominal GDP, Year to Date, P Billion  *</t>
  </si>
  <si>
    <t>*  Rebased starting 2000</t>
  </si>
  <si>
    <t>Ratio of LGUs/Total CPSFP</t>
  </si>
  <si>
    <t>Q1 Prelim</t>
  </si>
  <si>
    <t>Jan-June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</si>
</sst>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dd\-mmm\-yy_)"/>
    <numFmt numFmtId="165" formatCode="hh:mm:ss\ AM/PM_)"/>
    <numFmt numFmtId="166" formatCode="#,##0.000_);\(#,##0.000\)"/>
    <numFmt numFmtId="167" formatCode=";;;"/>
    <numFmt numFmtId="168" formatCode="0.0%"/>
    <numFmt numFmtId="169" formatCode="_(* #,##0.000_);_(* \(#,##0.000\);_(* &quot;-&quot;??_);_(@_)"/>
    <numFmt numFmtId="170" formatCode="mm/dd/yy"/>
    <numFmt numFmtId="171" formatCode="#,##0.000_ ;[Red]\-#,##0.000\ "/>
    <numFmt numFmtId="172" formatCode="#,##0.000"/>
  </numFmts>
  <fonts count="23">
    <font>
      <sz val="10"/>
      <name val="Arial"/>
    </font>
    <font>
      <sz val="10"/>
      <name val="Arial"/>
      <family val="2"/>
    </font>
    <font>
      <b/>
      <sz val="12"/>
      <name val="Arial MT"/>
    </font>
    <font>
      <sz val="8"/>
      <name val="Arial"/>
      <family val="2"/>
    </font>
    <font>
      <b/>
      <u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 MT"/>
    </font>
    <font>
      <b/>
      <sz val="12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sz val="12"/>
      <color rgb="FF00206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name val="Arial MT"/>
    </font>
    <font>
      <b/>
      <sz val="12"/>
      <color rgb="FFFF0000"/>
      <name val="Arial MT"/>
    </font>
    <font>
      <sz val="12"/>
      <color rgb="FFFF0000"/>
      <name val="Calibri"/>
      <family val="2"/>
    </font>
    <font>
      <u/>
      <sz val="12"/>
      <color rgb="FF002060"/>
      <name val="Arial"/>
      <family val="2"/>
    </font>
    <font>
      <b/>
      <u/>
      <sz val="12"/>
      <name val="Arial"/>
      <family val="2"/>
    </font>
    <font>
      <i/>
      <sz val="12"/>
      <name val="Arial MT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166" fontId="4" fillId="0" borderId="0" xfId="0" applyNumberFormat="1" applyFont="1" applyBorder="1" applyProtection="1"/>
    <xf numFmtId="168" fontId="2" fillId="0" borderId="0" xfId="2" applyNumberFormat="1" applyFont="1" applyBorder="1" applyProtection="1"/>
    <xf numFmtId="0" fontId="2" fillId="0" borderId="0" xfId="0" quotePrefix="1" applyFont="1" applyBorder="1" applyAlignment="1">
      <alignment horizontal="center"/>
    </xf>
    <xf numFmtId="0" fontId="5" fillId="0" borderId="0" xfId="0" applyFont="1"/>
    <xf numFmtId="169" fontId="0" fillId="0" borderId="0" xfId="1" applyNumberFormat="1" applyFont="1"/>
    <xf numFmtId="0" fontId="0" fillId="0" borderId="0" xfId="0" quotePrefix="1" applyAlignment="1">
      <alignment horizontal="center"/>
    </xf>
    <xf numFmtId="0" fontId="5" fillId="2" borderId="0" xfId="0" applyFont="1" applyFill="1"/>
    <xf numFmtId="169" fontId="5" fillId="2" borderId="0" xfId="1" applyNumberFormat="1" applyFont="1" applyFill="1"/>
    <xf numFmtId="0" fontId="0" fillId="2" borderId="0" xfId="0" applyFill="1"/>
    <xf numFmtId="0" fontId="6" fillId="0" borderId="0" xfId="0" applyFont="1"/>
    <xf numFmtId="169" fontId="6" fillId="0" borderId="0" xfId="1" applyNumberFormat="1" applyFont="1"/>
    <xf numFmtId="169" fontId="5" fillId="0" borderId="0" xfId="1" applyNumberFormat="1" applyFont="1"/>
    <xf numFmtId="0" fontId="7" fillId="0" borderId="0" xfId="0" applyFont="1"/>
    <xf numFmtId="39" fontId="4" fillId="0" borderId="0" xfId="0" applyNumberFormat="1" applyFont="1" applyBorder="1" applyProtection="1"/>
    <xf numFmtId="166" fontId="7" fillId="0" borderId="0" xfId="0" applyNumberFormat="1" applyFont="1" applyBorder="1"/>
    <xf numFmtId="166" fontId="7" fillId="0" borderId="0" xfId="0" applyNumberFormat="1" applyFont="1"/>
    <xf numFmtId="166" fontId="11" fillId="0" borderId="0" xfId="0" applyNumberFormat="1" applyFont="1" applyBorder="1"/>
    <xf numFmtId="0" fontId="11" fillId="0" borderId="0" xfId="0" applyFont="1"/>
    <xf numFmtId="39" fontId="11" fillId="0" borderId="0" xfId="0" applyNumberFormat="1" applyFont="1" applyBorder="1"/>
    <xf numFmtId="166" fontId="11" fillId="0" borderId="0" xfId="0" applyNumberFormat="1" applyFont="1"/>
    <xf numFmtId="166" fontId="8" fillId="0" borderId="0" xfId="0" applyNumberFormat="1" applyFont="1" applyBorder="1" applyProtection="1"/>
    <xf numFmtId="0" fontId="7" fillId="0" borderId="0" xfId="0" applyFont="1" applyBorder="1"/>
    <xf numFmtId="43" fontId="7" fillId="0" borderId="0" xfId="1" applyFont="1" applyBorder="1"/>
    <xf numFmtId="22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7" fontId="7" fillId="0" borderId="0" xfId="0" applyNumberFormat="1" applyFont="1" applyBorder="1" applyProtection="1"/>
    <xf numFmtId="166" fontId="7" fillId="0" borderId="0" xfId="0" applyNumberFormat="1" applyFont="1" applyFill="1" applyBorder="1"/>
    <xf numFmtId="39" fontId="7" fillId="0" borderId="0" xfId="0" applyNumberFormat="1" applyFont="1" applyBorder="1" applyProtection="1"/>
    <xf numFmtId="39" fontId="7" fillId="0" borderId="0" xfId="0" applyNumberFormat="1" applyFont="1" applyBorder="1"/>
    <xf numFmtId="0" fontId="9" fillId="0" borderId="0" xfId="0" applyFont="1"/>
    <xf numFmtId="10" fontId="9" fillId="0" borderId="0" xfId="2" applyNumberFormat="1" applyFont="1"/>
    <xf numFmtId="166" fontId="9" fillId="0" borderId="0" xfId="0" applyNumberFormat="1" applyFont="1" applyBorder="1"/>
    <xf numFmtId="39" fontId="8" fillId="0" borderId="0" xfId="0" applyNumberFormat="1" applyFont="1" applyBorder="1" applyProtection="1"/>
    <xf numFmtId="0" fontId="9" fillId="0" borderId="0" xfId="0" applyFont="1" applyBorder="1"/>
    <xf numFmtId="166" fontId="10" fillId="0" borderId="0" xfId="0" applyNumberFormat="1" applyFont="1"/>
    <xf numFmtId="0" fontId="7" fillId="0" borderId="0" xfId="0" applyFont="1" applyAlignment="1">
      <alignment vertical="center"/>
    </xf>
    <xf numFmtId="166" fontId="7" fillId="2" borderId="0" xfId="0" applyNumberFormat="1" applyFont="1" applyFill="1" applyBorder="1"/>
    <xf numFmtId="168" fontId="9" fillId="0" borderId="0" xfId="2" applyNumberFormat="1" applyFont="1" applyBorder="1"/>
    <xf numFmtId="9" fontId="11" fillId="0" borderId="0" xfId="2" applyFont="1"/>
    <xf numFmtId="166" fontId="7" fillId="3" borderId="0" xfId="0" quotePrefix="1" applyNumberFormat="1" applyFont="1" applyFill="1" applyBorder="1"/>
    <xf numFmtId="166" fontId="12" fillId="0" borderId="0" xfId="0" applyNumberFormat="1" applyFont="1" applyBorder="1"/>
    <xf numFmtId="0" fontId="14" fillId="0" borderId="0" xfId="0" applyFont="1" applyBorder="1" applyAlignment="1" applyProtection="1">
      <alignment horizontal="center"/>
      <protection locked="0"/>
    </xf>
    <xf numFmtId="170" fontId="15" fillId="0" borderId="0" xfId="0" applyNumberFormat="1" applyFont="1" applyBorder="1" applyAlignment="1" applyProtection="1">
      <protection locked="0"/>
    </xf>
    <xf numFmtId="19" fontId="15" fillId="0" borderId="0" xfId="0" applyNumberFormat="1" applyFont="1" applyAlignment="1" applyProtection="1">
      <protection locked="0"/>
    </xf>
    <xf numFmtId="166" fontId="16" fillId="0" borderId="0" xfId="0" applyNumberFormat="1" applyFont="1" applyBorder="1" applyAlignment="1" applyProtection="1">
      <protection locked="0"/>
    </xf>
    <xf numFmtId="166" fontId="17" fillId="0" borderId="0" xfId="0" applyNumberFormat="1" applyFont="1" applyBorder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166" fontId="11" fillId="0" borderId="0" xfId="0" applyNumberFormat="1" applyFont="1" applyBorder="1" applyAlignment="1" applyProtection="1">
      <protection locked="0"/>
    </xf>
    <xf numFmtId="168" fontId="7" fillId="0" borderId="0" xfId="0" applyNumberFormat="1" applyFont="1" applyFill="1" applyBorder="1" applyAlignment="1" applyProtection="1">
      <protection locked="0"/>
    </xf>
    <xf numFmtId="166" fontId="18" fillId="0" borderId="0" xfId="0" applyNumberFormat="1" applyFont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166" fontId="19" fillId="0" borderId="0" xfId="0" applyNumberFormat="1" applyFont="1" applyBorder="1" applyProtection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/>
    <xf numFmtId="166" fontId="10" fillId="0" borderId="0" xfId="1" applyNumberFormat="1" applyFont="1"/>
    <xf numFmtId="171" fontId="20" fillId="0" borderId="0" xfId="0" applyNumberFormat="1" applyFont="1" applyFill="1" applyBorder="1"/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protection locked="0"/>
    </xf>
    <xf numFmtId="166" fontId="7" fillId="2" borderId="0" xfId="0" quotePrefix="1" applyNumberFormat="1" applyFont="1" applyFill="1" applyBorder="1"/>
    <xf numFmtId="172" fontId="9" fillId="0" borderId="0" xfId="0" applyNumberFormat="1" applyFont="1" applyAlignment="1" applyProtection="1">
      <protection locked="0"/>
    </xf>
    <xf numFmtId="166" fontId="4" fillId="0" borderId="0" xfId="0" applyNumberFormat="1" applyFont="1" applyBorder="1" applyAlignment="1" applyProtection="1">
      <protection locked="0"/>
    </xf>
    <xf numFmtId="166" fontId="20" fillId="0" borderId="0" xfId="0" applyNumberFormat="1" applyFont="1" applyBorder="1" applyAlignment="1" applyProtection="1">
      <protection locked="0"/>
    </xf>
    <xf numFmtId="168" fontId="21" fillId="0" borderId="0" xfId="0" applyNumberFormat="1" applyFont="1" applyBorder="1" applyAlignment="1" applyProtection="1">
      <protection locked="0"/>
    </xf>
    <xf numFmtId="168" fontId="21" fillId="0" borderId="0" xfId="2" applyNumberFormat="1" applyFont="1" applyBorder="1" applyProtection="1"/>
    <xf numFmtId="0" fontId="16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2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zoomScale="80" zoomScaleNormal="80" workbookViewId="0">
      <selection activeCell="E10" sqref="E10"/>
    </sheetView>
  </sheetViews>
  <sheetFormatPr defaultRowHeight="15"/>
  <cols>
    <col min="1" max="1" width="3.28515625" style="14" customWidth="1"/>
    <col min="2" max="2" width="38" style="14" customWidth="1"/>
    <col min="3" max="3" width="11.85546875" style="14" customWidth="1"/>
    <col min="4" max="4" width="13.28515625" style="14" customWidth="1"/>
    <col min="5" max="5" width="13.7109375" style="14" customWidth="1"/>
    <col min="6" max="6" width="14.5703125" style="14" customWidth="1"/>
    <col min="7" max="7" width="13.7109375" style="14" customWidth="1"/>
    <col min="8" max="8" width="14.140625" style="14" hidden="1" customWidth="1"/>
    <col min="9" max="9" width="12" style="14" customWidth="1"/>
    <col min="10" max="16384" width="9.140625" style="14"/>
  </cols>
  <sheetData>
    <row r="1" spans="1:9" ht="15.75">
      <c r="A1" s="1" t="s">
        <v>0</v>
      </c>
      <c r="B1" s="23"/>
    </row>
    <row r="2" spans="1:9" ht="15.75">
      <c r="A2" s="1" t="s">
        <v>1</v>
      </c>
      <c r="B2" s="23"/>
    </row>
    <row r="3" spans="1:9">
      <c r="A3" s="23" t="s">
        <v>2</v>
      </c>
      <c r="B3" s="24" t="s">
        <v>2</v>
      </c>
      <c r="I3" s="23"/>
    </row>
    <row r="4" spans="1:9" ht="15.75">
      <c r="A4" s="23"/>
      <c r="B4" s="25" t="s">
        <v>2</v>
      </c>
      <c r="C4" s="4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61">
        <v>2015</v>
      </c>
    </row>
    <row r="5" spans="1:9">
      <c r="A5" s="23"/>
      <c r="B5" s="23"/>
      <c r="C5" s="26" t="s">
        <v>3</v>
      </c>
      <c r="D5" s="57" t="s">
        <v>3</v>
      </c>
      <c r="E5" s="57" t="s">
        <v>3</v>
      </c>
      <c r="F5" s="57" t="s">
        <v>3</v>
      </c>
      <c r="G5" s="57" t="s">
        <v>3</v>
      </c>
      <c r="H5" s="57" t="s">
        <v>3</v>
      </c>
      <c r="I5" s="45" t="s">
        <v>57</v>
      </c>
    </row>
    <row r="6" spans="1:9">
      <c r="A6" s="23"/>
      <c r="B6" s="27">
        <f ca="1">NOW()</f>
        <v>42403.650703125</v>
      </c>
      <c r="H6" s="57" t="s">
        <v>56</v>
      </c>
      <c r="I6" s="62"/>
    </row>
    <row r="7" spans="1:9" ht="15.75">
      <c r="A7" s="23"/>
      <c r="B7" s="28">
        <f ca="1">NOW()</f>
        <v>42403.650703125</v>
      </c>
      <c r="I7" s="46"/>
    </row>
    <row r="8" spans="1:9" ht="15.75">
      <c r="A8" s="23"/>
      <c r="B8" s="23"/>
      <c r="I8" s="47"/>
    </row>
    <row r="9" spans="1:9" ht="16.5" customHeight="1">
      <c r="A9" s="1" t="s">
        <v>49</v>
      </c>
      <c r="B9" s="1"/>
      <c r="C9" s="2">
        <f t="shared" ref="C9" si="0">C12+C23</f>
        <v>-345.56027000000012</v>
      </c>
      <c r="D9" s="2">
        <f>+D12+D23</f>
        <v>-134.8102999999999</v>
      </c>
      <c r="E9" s="2">
        <f>+E12+E23</f>
        <v>-187.24690000000004</v>
      </c>
      <c r="F9" s="2">
        <f t="shared" ref="F9:G9" si="1">+F12+F23</f>
        <v>44.800000000000097</v>
      </c>
      <c r="G9" s="2">
        <f t="shared" si="1"/>
        <v>82.213000000000122</v>
      </c>
      <c r="H9" s="2">
        <f t="shared" ref="H9" si="2">+H12+H23</f>
        <v>76.413699999999949</v>
      </c>
      <c r="I9" s="63">
        <f>I12+I23</f>
        <v>165.55587700000004</v>
      </c>
    </row>
    <row r="10" spans="1:9" ht="16.5" customHeight="1">
      <c r="A10" s="29" t="s">
        <v>4</v>
      </c>
      <c r="B10" s="70" t="s">
        <v>5</v>
      </c>
      <c r="C10" s="69">
        <f>C9/C50</f>
        <v>-3.838074500082192E-2</v>
      </c>
      <c r="D10" s="69">
        <f>D9/D50</f>
        <v>-1.3888995635500228E-2</v>
      </c>
      <c r="E10" s="69">
        <f>E9/E50</f>
        <v>-1.7729885620696884E-2</v>
      </c>
      <c r="F10" s="69">
        <f>F9/F50</f>
        <v>3.8793954828076618E-3</v>
      </c>
      <c r="G10" s="69">
        <f>G9/G50</f>
        <v>6.5027854730178754E-3</v>
      </c>
      <c r="H10" s="69">
        <f>H9/H50</f>
        <v>2.5160956801048389E-2</v>
      </c>
      <c r="I10" s="68">
        <f>I9/I50</f>
        <v>2.6097095561791177E-2</v>
      </c>
    </row>
    <row r="11" spans="1:9" ht="15.75">
      <c r="A11" s="23"/>
      <c r="B11" s="29"/>
      <c r="C11" s="3"/>
      <c r="D11" s="3"/>
      <c r="E11" s="3"/>
      <c r="F11" s="3"/>
      <c r="G11" s="3"/>
      <c r="H11" s="3"/>
      <c r="I11" s="48"/>
    </row>
    <row r="12" spans="1:9" ht="16.5" customHeight="1">
      <c r="A12" s="23"/>
      <c r="B12" s="1" t="s">
        <v>6</v>
      </c>
      <c r="C12" s="2">
        <f t="shared" ref="C12:E12" si="3">SUM(C15:C21)</f>
        <v>-379.02900000000011</v>
      </c>
      <c r="D12" s="2">
        <f t="shared" si="3"/>
        <v>-220.11299999999989</v>
      </c>
      <c r="E12" s="2">
        <f t="shared" si="3"/>
        <v>-224.01100000000002</v>
      </c>
      <c r="F12" s="2">
        <f t="shared" ref="F12:G12" si="4">SUM(F15:F21)</f>
        <v>-92.723999999999904</v>
      </c>
      <c r="G12" s="2">
        <f t="shared" si="4"/>
        <v>-39.469999999999871</v>
      </c>
      <c r="H12" s="2">
        <f t="shared" ref="H12" si="5">SUM(H15:H21)</f>
        <v>-28.572300000000052</v>
      </c>
      <c r="I12" s="66">
        <f>SUM(I15:I21)-I16</f>
        <v>6.249397000000009</v>
      </c>
    </row>
    <row r="13" spans="1:9" s="73" customFormat="1" ht="16.5" customHeight="1">
      <c r="A13" s="71"/>
      <c r="B13" s="72" t="s">
        <v>5</v>
      </c>
      <c r="C13" s="69">
        <f>C12/C50</f>
        <v>-4.2098055418571499E-2</v>
      </c>
      <c r="D13" s="69">
        <f>D12/D50</f>
        <v>-2.2677410378263846E-2</v>
      </c>
      <c r="E13" s="69">
        <f>E12/E50</f>
        <v>-2.121097549693976E-2</v>
      </c>
      <c r="F13" s="69">
        <f>F12/F50</f>
        <v>-8.0293095256217962E-3</v>
      </c>
      <c r="G13" s="69">
        <f>G12/G50</f>
        <v>-3.1219508182405982E-3</v>
      </c>
      <c r="H13" s="69">
        <f>H12/H50</f>
        <v>-9.4080826606563576E-3</v>
      </c>
      <c r="I13" s="68">
        <f>I12/I50</f>
        <v>9.851121788480592E-4</v>
      </c>
    </row>
    <row r="14" spans="1:9" ht="15.75">
      <c r="A14" s="23"/>
      <c r="B14" s="29"/>
      <c r="C14" s="15"/>
      <c r="D14" s="36"/>
      <c r="E14" s="36"/>
      <c r="F14" s="36"/>
      <c r="G14" s="36"/>
      <c r="H14" s="36"/>
      <c r="I14" s="49"/>
    </row>
    <row r="15" spans="1:9" ht="17.25" customHeight="1">
      <c r="A15" s="23"/>
      <c r="B15" s="23" t="s">
        <v>7</v>
      </c>
      <c r="C15" s="16">
        <f>C39</f>
        <v>-314.45800000000008</v>
      </c>
      <c r="D15" s="16">
        <f>D39</f>
        <v>-197.75399999999991</v>
      </c>
      <c r="E15" s="16">
        <f>E39</f>
        <v>-242.827</v>
      </c>
      <c r="F15" s="16">
        <f>F39</f>
        <v>-164.0619999999999</v>
      </c>
      <c r="G15" s="16">
        <f>G39</f>
        <v>-73.091999999999871</v>
      </c>
      <c r="H15" s="16">
        <f>H39</f>
        <v>-33.517000000000053</v>
      </c>
      <c r="I15" s="50">
        <f>I39</f>
        <v>13.745897000000014</v>
      </c>
    </row>
    <row r="16" spans="1:9" ht="17.25" customHeight="1">
      <c r="A16" s="23"/>
      <c r="B16" s="23" t="s">
        <v>8</v>
      </c>
      <c r="C16" s="17">
        <f>C42</f>
        <v>-7.6890000000000009</v>
      </c>
      <c r="D16" s="16">
        <f>D42</f>
        <v>-3.5359999999999996</v>
      </c>
      <c r="E16" s="16">
        <f>E42</f>
        <v>-3.5060000000000002</v>
      </c>
      <c r="F16" s="16">
        <f>F42</f>
        <v>-1.1160000000000001</v>
      </c>
      <c r="G16" s="16">
        <f>G42</f>
        <v>-2.6750000000000003</v>
      </c>
      <c r="H16" s="16">
        <f>H42</f>
        <v>-0.94899999999999995</v>
      </c>
      <c r="I16" s="50">
        <f>I45</f>
        <v>62.606000000000002</v>
      </c>
    </row>
    <row r="17" spans="1:9" ht="17.25" customHeight="1">
      <c r="A17" s="23"/>
      <c r="B17" s="23" t="s">
        <v>9</v>
      </c>
      <c r="C17" s="16">
        <v>-66.924999999999997</v>
      </c>
      <c r="D17" s="16">
        <v>-19.841999999999999</v>
      </c>
      <c r="E17" s="16">
        <v>-4.9550000000000001</v>
      </c>
      <c r="F17" s="16">
        <v>60.872</v>
      </c>
      <c r="G17" s="16">
        <v>21.154</v>
      </c>
      <c r="H17" s="16">
        <v>4.0517000000000003</v>
      </c>
      <c r="I17" s="50">
        <f>I42</f>
        <v>-1.806</v>
      </c>
    </row>
    <row r="18" spans="1:9" ht="17.25" hidden="1" customHeight="1">
      <c r="A18" s="23"/>
      <c r="B18" s="23" t="s">
        <v>10</v>
      </c>
      <c r="D18" s="16"/>
      <c r="E18" s="16"/>
      <c r="F18" s="16"/>
      <c r="G18" s="16"/>
      <c r="H18" s="16"/>
      <c r="I18" s="50">
        <v>-8.0274999999999999</v>
      </c>
    </row>
    <row r="19" spans="1:9" ht="17.25" customHeight="1">
      <c r="A19" s="23"/>
      <c r="B19" s="31" t="s">
        <v>11</v>
      </c>
      <c r="C19" s="18"/>
      <c r="I19" s="51"/>
    </row>
    <row r="20" spans="1:9" ht="17.25" customHeight="1">
      <c r="A20" s="23"/>
      <c r="B20" s="23" t="s">
        <v>50</v>
      </c>
      <c r="C20" s="16">
        <v>9.9269999999999996</v>
      </c>
      <c r="D20" s="16">
        <v>1.0189999999999999</v>
      </c>
      <c r="E20" s="44">
        <f>2.827+0.011+-0.01+0.09+-0.172+-0.016+4.748+2.719+0.007+2.571+3.554+10.334+0.056+0.56+-0.002</f>
        <v>27.276999999999997</v>
      </c>
      <c r="F20" s="16">
        <v>11.582000000000001</v>
      </c>
      <c r="G20" s="16">
        <v>15.143000000000001</v>
      </c>
      <c r="H20" s="16">
        <v>1.8420000000000001</v>
      </c>
      <c r="I20" s="50">
        <v>2.3370000000000002</v>
      </c>
    </row>
    <row r="21" spans="1:9" ht="17.25" customHeight="1">
      <c r="A21" s="23"/>
      <c r="B21" s="23" t="s">
        <v>12</v>
      </c>
      <c r="C21" s="16">
        <v>0.11600000000000001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50">
        <v>0</v>
      </c>
    </row>
    <row r="22" spans="1:9">
      <c r="A22" s="23"/>
      <c r="B22" s="23"/>
      <c r="C22" s="19"/>
    </row>
    <row r="23" spans="1:9" ht="16.5" customHeight="1">
      <c r="A23" s="23"/>
      <c r="B23" s="1" t="s">
        <v>13</v>
      </c>
      <c r="C23" s="2">
        <f>SUM(C25:C31)</f>
        <v>33.468729999999994</v>
      </c>
      <c r="D23" s="2">
        <f>SUM(D25:D31)</f>
        <v>85.302699999999987</v>
      </c>
      <c r="E23" s="2">
        <f>SUM(E25:E31)</f>
        <v>36.764099999999999</v>
      </c>
      <c r="F23" s="2">
        <f t="shared" ref="F23:G23" si="6">SUM(F25:F31)</f>
        <v>137.524</v>
      </c>
      <c r="G23" s="2">
        <f t="shared" si="6"/>
        <v>121.68299999999999</v>
      </c>
      <c r="H23" s="2">
        <f t="shared" ref="H23" si="7">SUM(H25:H31)</f>
        <v>104.986</v>
      </c>
      <c r="I23" s="67">
        <f>SUM(I25:I34)</f>
        <v>159.30648000000002</v>
      </c>
    </row>
    <row r="24" spans="1:9">
      <c r="A24" s="23"/>
      <c r="B24" s="23"/>
      <c r="C24" s="20"/>
      <c r="D24" s="32"/>
      <c r="E24" s="32"/>
      <c r="F24" s="32"/>
      <c r="G24" s="32"/>
      <c r="H24" s="32"/>
      <c r="I24" s="52"/>
    </row>
    <row r="25" spans="1:9" ht="17.25" customHeight="1">
      <c r="A25" s="23"/>
      <c r="B25" s="23" t="s">
        <v>51</v>
      </c>
      <c r="C25" s="30">
        <v>39.268000000000001</v>
      </c>
      <c r="D25" s="16">
        <v>47.965699999999998</v>
      </c>
      <c r="E25" s="16">
        <v>72.730999999999995</v>
      </c>
      <c r="F25" s="16">
        <v>62.493000000000002</v>
      </c>
      <c r="G25" s="16">
        <v>68.766999999999996</v>
      </c>
      <c r="H25" s="16">
        <v>19.899999999999999</v>
      </c>
      <c r="I25" s="50">
        <v>46.779000000000003</v>
      </c>
    </row>
    <row r="26" spans="1:9" ht="17.25" customHeight="1">
      <c r="A26" s="23"/>
      <c r="B26" s="23" t="s">
        <v>14</v>
      </c>
      <c r="C26" s="16">
        <v>-63.722000000000001</v>
      </c>
      <c r="D26" s="30">
        <v>-33.197000000000003</v>
      </c>
      <c r="E26" s="30">
        <v>-94.847999999999999</v>
      </c>
      <c r="F26" s="30">
        <v>-23.725000000000001</v>
      </c>
      <c r="G26" s="30">
        <v>-10.734999999999999</v>
      </c>
      <c r="H26" s="30">
        <v>-3.0390000000000001</v>
      </c>
      <c r="I26" s="50">
        <v>-1.853</v>
      </c>
    </row>
    <row r="27" spans="1:9" ht="17.25" customHeight="1">
      <c r="A27" s="23"/>
      <c r="B27" s="23" t="s">
        <v>15</v>
      </c>
      <c r="C27" s="16">
        <v>9.4517299999999995</v>
      </c>
      <c r="D27" s="16">
        <v>9.76</v>
      </c>
      <c r="E27" s="16">
        <v>9.8878000000000004</v>
      </c>
      <c r="F27" s="16">
        <v>15.315</v>
      </c>
      <c r="G27" s="16">
        <v>12.227</v>
      </c>
      <c r="H27" s="16">
        <v>1.948</v>
      </c>
      <c r="I27" s="50">
        <v>6.1546900000000004</v>
      </c>
    </row>
    <row r="28" spans="1:9" ht="17.25" customHeight="1">
      <c r="A28" s="23"/>
      <c r="B28" s="23" t="s">
        <v>16</v>
      </c>
      <c r="C28" s="40">
        <v>45.195999999999998</v>
      </c>
      <c r="D28" s="64">
        <v>60.774000000000001</v>
      </c>
      <c r="E28" s="64">
        <v>49.055300000000003</v>
      </c>
      <c r="F28" s="64">
        <v>83.441000000000003</v>
      </c>
      <c r="G28" s="64">
        <v>51.423999999999999</v>
      </c>
      <c r="H28" s="43">
        <v>86.177000000000007</v>
      </c>
      <c r="I28" s="50">
        <v>108.22579</v>
      </c>
    </row>
    <row r="29" spans="1:9" ht="17.25" customHeight="1">
      <c r="A29" s="23"/>
      <c r="B29" s="23" t="s">
        <v>17</v>
      </c>
      <c r="C29" s="18" t="s">
        <v>2</v>
      </c>
      <c r="D29" s="16"/>
      <c r="E29" s="16"/>
      <c r="F29" s="16"/>
      <c r="G29" s="16"/>
      <c r="H29" s="16"/>
    </row>
    <row r="30" spans="1:9" ht="17.25" customHeight="1">
      <c r="A30" s="23"/>
      <c r="B30" s="23" t="s">
        <v>52</v>
      </c>
      <c r="C30" s="16">
        <v>0.39500000000000002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7.25" customHeight="1">
      <c r="A31" s="23"/>
      <c r="B31" s="23" t="s">
        <v>12</v>
      </c>
      <c r="C31" s="16">
        <v>2.88</v>
      </c>
      <c r="D31" s="16">
        <v>0</v>
      </c>
      <c r="E31" s="16">
        <v>-6.2E-2</v>
      </c>
      <c r="F31" s="16">
        <v>0</v>
      </c>
      <c r="G31" s="16">
        <v>0</v>
      </c>
      <c r="H31" s="16">
        <v>0</v>
      </c>
      <c r="I31" s="50">
        <v>0</v>
      </c>
    </row>
    <row r="32" spans="1:9" ht="17.25" customHeight="1">
      <c r="A32" s="23"/>
      <c r="B32" s="23"/>
      <c r="C32" s="16"/>
      <c r="D32" s="16"/>
      <c r="E32" s="16"/>
      <c r="F32" s="16"/>
      <c r="G32" s="16"/>
      <c r="H32" s="16"/>
    </row>
    <row r="33" spans="1:9" ht="17.25" customHeight="1">
      <c r="A33" s="23"/>
      <c r="B33" s="23"/>
      <c r="C33" s="16"/>
      <c r="D33" s="16"/>
      <c r="E33" s="16"/>
      <c r="F33" s="16"/>
      <c r="G33" s="16"/>
      <c r="H33" s="16"/>
    </row>
    <row r="34" spans="1:9" ht="17.25" hidden="1" customHeight="1">
      <c r="A34" s="23"/>
      <c r="B34" s="41" t="s">
        <v>55</v>
      </c>
      <c r="C34" s="41">
        <f t="shared" ref="C34:G34" si="8">C28/C9</f>
        <v>-0.13079049857207248</v>
      </c>
      <c r="D34" s="41">
        <f t="shared" si="8"/>
        <v>-0.4508112510690952</v>
      </c>
      <c r="E34" s="41">
        <f t="shared" si="8"/>
        <v>-0.26198190731061499</v>
      </c>
      <c r="F34" s="41">
        <f t="shared" si="8"/>
        <v>1.8625223214285676</v>
      </c>
      <c r="G34" s="41">
        <f t="shared" si="8"/>
        <v>0.62549718414362598</v>
      </c>
      <c r="H34" s="41">
        <f t="shared" ref="H34" si="9">H28/H9</f>
        <v>1.1277689733647247</v>
      </c>
      <c r="I34" s="50">
        <v>0</v>
      </c>
    </row>
    <row r="35" spans="1:9" ht="15.75">
      <c r="A35" s="23"/>
      <c r="B35" s="23"/>
      <c r="C35" s="42"/>
      <c r="D35" s="42"/>
      <c r="E35" s="42"/>
      <c r="F35" s="42"/>
      <c r="G35" s="42"/>
      <c r="H35" s="42"/>
      <c r="I35" s="53"/>
    </row>
    <row r="36" spans="1:9" ht="16.5" customHeight="1">
      <c r="A36" s="1" t="s">
        <v>18</v>
      </c>
      <c r="B36" s="23"/>
      <c r="C36" s="21"/>
      <c r="I36" s="51"/>
    </row>
    <row r="37" spans="1:9" ht="16.5" customHeight="1">
      <c r="A37" s="1"/>
      <c r="B37" s="23"/>
      <c r="C37" s="21"/>
    </row>
    <row r="38" spans="1:9" ht="16.5" customHeight="1">
      <c r="A38" s="1" t="s">
        <v>19</v>
      </c>
      <c r="B38" s="23"/>
    </row>
    <row r="39" spans="1:9" ht="17.25" customHeight="1">
      <c r="A39" s="23" t="s">
        <v>20</v>
      </c>
      <c r="B39" s="23"/>
      <c r="C39" s="22">
        <f t="shared" ref="C39:E39" si="10">C40-C41</f>
        <v>-314.45800000000008</v>
      </c>
      <c r="D39" s="22">
        <f t="shared" si="10"/>
        <v>-197.75399999999991</v>
      </c>
      <c r="E39" s="22">
        <f t="shared" si="10"/>
        <v>-242.827</v>
      </c>
      <c r="F39" s="22">
        <f t="shared" ref="F39:G39" si="11">F40-F41</f>
        <v>-164.0619999999999</v>
      </c>
      <c r="G39" s="22">
        <f t="shared" si="11"/>
        <v>-73.091999999999871</v>
      </c>
      <c r="H39" s="22">
        <f t="shared" ref="H39" si="12">H40-H41</f>
        <v>-33.517000000000053</v>
      </c>
      <c r="I39" s="54">
        <f t="shared" ref="I39" si="13">I40-I41</f>
        <v>13.745897000000014</v>
      </c>
    </row>
    <row r="40" spans="1:9" ht="17.25" customHeight="1">
      <c r="A40" s="23" t="s">
        <v>21</v>
      </c>
      <c r="B40" s="23"/>
      <c r="C40" s="16">
        <v>1207.9259999999999</v>
      </c>
      <c r="D40" s="16">
        <v>1359.942</v>
      </c>
      <c r="E40" s="16">
        <v>1534.932</v>
      </c>
      <c r="F40" s="16">
        <v>1716.0930000000001</v>
      </c>
      <c r="G40" s="16">
        <v>1908.527</v>
      </c>
      <c r="H40" s="16">
        <v>470.53</v>
      </c>
      <c r="I40" s="58">
        <v>1085.7353499999999</v>
      </c>
    </row>
    <row r="41" spans="1:9" ht="17.25" customHeight="1">
      <c r="A41" s="23" t="s">
        <v>22</v>
      </c>
      <c r="B41" s="23"/>
      <c r="C41" s="16">
        <v>1522.384</v>
      </c>
      <c r="D41" s="16">
        <v>1557.6959999999999</v>
      </c>
      <c r="E41" s="16">
        <v>1777.759</v>
      </c>
      <c r="F41" s="16">
        <v>1880.155</v>
      </c>
      <c r="G41" s="16">
        <v>1981.6189999999999</v>
      </c>
      <c r="H41" s="16">
        <v>504.04700000000003</v>
      </c>
      <c r="I41" s="59">
        <v>1071.9894529999999</v>
      </c>
    </row>
    <row r="42" spans="1:9" ht="17.25" customHeight="1">
      <c r="A42" s="23" t="s">
        <v>23</v>
      </c>
      <c r="B42" s="23"/>
      <c r="C42" s="22">
        <f>C43-C44</f>
        <v>-7.6890000000000009</v>
      </c>
      <c r="D42" s="38">
        <f>D43-D44</f>
        <v>-3.5359999999999996</v>
      </c>
      <c r="E42" s="38">
        <f>E43-E44</f>
        <v>-3.5060000000000002</v>
      </c>
      <c r="F42" s="38">
        <f t="shared" ref="F42:G42" si="14">F43-F44</f>
        <v>-1.1160000000000001</v>
      </c>
      <c r="G42" s="38">
        <f t="shared" si="14"/>
        <v>-2.6750000000000003</v>
      </c>
      <c r="H42" s="38">
        <f t="shared" ref="H42" si="15">H43-H44</f>
        <v>-0.94899999999999995</v>
      </c>
      <c r="I42" s="54">
        <f t="shared" ref="I42" si="16">I43-I44</f>
        <v>-1.806</v>
      </c>
    </row>
    <row r="43" spans="1:9" ht="17.25" customHeight="1">
      <c r="A43" s="23" t="s">
        <v>21</v>
      </c>
      <c r="B43" s="23"/>
      <c r="C43" s="16">
        <v>0.93799999999999994</v>
      </c>
      <c r="D43" s="16">
        <v>0.47799999999999998</v>
      </c>
      <c r="E43" s="16">
        <v>0.20699999999999999</v>
      </c>
      <c r="F43" s="16">
        <v>0.214</v>
      </c>
      <c r="G43" s="16">
        <v>0.16700000000000001</v>
      </c>
      <c r="H43" s="16">
        <v>0</v>
      </c>
      <c r="I43" s="50">
        <v>0.25</v>
      </c>
    </row>
    <row r="44" spans="1:9" ht="17.25" customHeight="1">
      <c r="A44" s="23" t="s">
        <v>22</v>
      </c>
      <c r="B44" s="23"/>
      <c r="C44" s="16">
        <v>8.6270000000000007</v>
      </c>
      <c r="D44" s="16">
        <f>4.531-0.517</f>
        <v>4.0139999999999993</v>
      </c>
      <c r="E44" s="16">
        <v>3.7130000000000001</v>
      </c>
      <c r="F44" s="16">
        <v>1.33</v>
      </c>
      <c r="G44" s="16">
        <v>2.8420000000000001</v>
      </c>
      <c r="H44" s="16">
        <v>0.94899999999999995</v>
      </c>
      <c r="I44" s="50">
        <v>2.056</v>
      </c>
    </row>
    <row r="45" spans="1:9" ht="17.25" customHeight="1">
      <c r="A45" s="23" t="s">
        <v>24</v>
      </c>
      <c r="B45" s="29"/>
      <c r="C45" s="22">
        <f t="shared" ref="C45:E45" si="17">C46+C47</f>
        <v>0.91400000000000003</v>
      </c>
      <c r="D45" s="22">
        <f t="shared" si="17"/>
        <v>0.93</v>
      </c>
      <c r="E45" s="22">
        <f t="shared" si="17"/>
        <v>14.994999999999999</v>
      </c>
      <c r="F45" s="22">
        <f t="shared" ref="F45:G45" si="18">F46+F47</f>
        <v>2.9359999999999999</v>
      </c>
      <c r="G45" s="22">
        <f t="shared" si="18"/>
        <v>1.946</v>
      </c>
      <c r="H45" s="22">
        <f t="shared" ref="H45" si="19">H46+H47</f>
        <v>0.184</v>
      </c>
      <c r="I45" s="55">
        <f t="shared" ref="I45" si="20">I46-I47</f>
        <v>62.606000000000002</v>
      </c>
    </row>
    <row r="46" spans="1:9" ht="17.25" customHeight="1">
      <c r="A46" s="23"/>
      <c r="B46" s="23" t="s">
        <v>25</v>
      </c>
      <c r="C46" s="16">
        <v>0.91400000000000003</v>
      </c>
      <c r="D46" s="16">
        <v>0.93</v>
      </c>
      <c r="E46" s="16">
        <v>14.994999999999999</v>
      </c>
      <c r="F46" s="16">
        <v>2.9359999999999999</v>
      </c>
      <c r="G46" s="16">
        <v>1.946</v>
      </c>
      <c r="H46" s="16">
        <f>0.142+0.042</f>
        <v>0.184</v>
      </c>
      <c r="I46" s="60">
        <v>62.606000000000002</v>
      </c>
    </row>
    <row r="47" spans="1:9" ht="17.25" customHeight="1">
      <c r="A47" s="23"/>
      <c r="B47" s="23" t="s">
        <v>26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50">
        <v>0</v>
      </c>
    </row>
    <row r="50" spans="1:9" s="33" customFormat="1" ht="17.25" customHeight="1">
      <c r="A50" s="37" t="s">
        <v>53</v>
      </c>
      <c r="B50" s="37"/>
      <c r="C50" s="35">
        <v>9003.48</v>
      </c>
      <c r="D50" s="35">
        <v>9706.2669999999998</v>
      </c>
      <c r="E50" s="35">
        <v>10561.089</v>
      </c>
      <c r="F50" s="35">
        <v>11548.191000000001</v>
      </c>
      <c r="G50" s="35">
        <v>12642.736000000001</v>
      </c>
      <c r="H50" s="35">
        <v>3036.9949999999999</v>
      </c>
      <c r="I50" s="65">
        <f>3031.967+3311.876</f>
        <v>6343.8430000000008</v>
      </c>
    </row>
    <row r="51" spans="1:9" s="39" customFormat="1" ht="17.25" customHeight="1">
      <c r="B51" s="39" t="s">
        <v>54</v>
      </c>
    </row>
    <row r="53" spans="1:9" ht="15.75">
      <c r="B53" s="33"/>
      <c r="C53" s="34"/>
      <c r="D53" s="34"/>
      <c r="E53" s="34"/>
    </row>
    <row r="54" spans="1:9" ht="15.75">
      <c r="B54" s="33"/>
      <c r="C54" s="34"/>
      <c r="D54" s="34"/>
      <c r="E54" s="34"/>
    </row>
    <row r="55" spans="1:9" ht="15.75">
      <c r="B55" s="33"/>
      <c r="C55" s="34"/>
      <c r="D55" s="34"/>
      <c r="E55" s="34"/>
    </row>
  </sheetData>
  <phoneticPr fontId="3" type="noConversion"/>
  <printOptions horizontalCentered="1"/>
  <pageMargins left="0.18" right="0" top="0.41" bottom="0.25" header="0.25" footer="0.25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3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D23" sqref="D23"/>
    </sheetView>
  </sheetViews>
  <sheetFormatPr defaultRowHeight="12.75"/>
  <cols>
    <col min="1" max="1" width="36.140625" customWidth="1"/>
    <col min="2" max="2" width="11.28515625" hidden="1" customWidth="1"/>
    <col min="3" max="3" width="10.140625" customWidth="1"/>
    <col min="4" max="4" width="10.28515625" bestFit="1" customWidth="1"/>
    <col min="5" max="5" width="10.7109375" customWidth="1"/>
    <col min="6" max="6" width="11" customWidth="1"/>
    <col min="7" max="7" width="11.140625" customWidth="1"/>
    <col min="8" max="8" width="10.85546875" customWidth="1"/>
    <col min="9" max="9" width="10.7109375" customWidth="1"/>
    <col min="10" max="10" width="11" customWidth="1"/>
    <col min="11" max="11" width="10.140625" customWidth="1"/>
    <col min="12" max="14" width="10.28515625" bestFit="1" customWidth="1"/>
  </cols>
  <sheetData>
    <row r="1" spans="1:14">
      <c r="A1" s="5" t="s">
        <v>42</v>
      </c>
    </row>
    <row r="2" spans="1:14">
      <c r="A2" t="s">
        <v>43</v>
      </c>
    </row>
    <row r="3" spans="1:14">
      <c r="A3" t="s">
        <v>44</v>
      </c>
    </row>
    <row r="5" spans="1:14">
      <c r="B5" s="7" t="s">
        <v>34</v>
      </c>
      <c r="C5" s="7" t="s">
        <v>35</v>
      </c>
      <c r="D5" s="7" t="s">
        <v>36</v>
      </c>
      <c r="E5" s="7" t="s">
        <v>37</v>
      </c>
      <c r="F5" s="7" t="s">
        <v>38</v>
      </c>
      <c r="G5" s="7" t="s">
        <v>39</v>
      </c>
      <c r="H5" s="7" t="s">
        <v>40</v>
      </c>
      <c r="I5" s="7">
        <v>2003</v>
      </c>
      <c r="J5" s="7">
        <v>2004</v>
      </c>
      <c r="K5" s="7">
        <v>2005</v>
      </c>
      <c r="L5" s="7">
        <v>2006</v>
      </c>
      <c r="M5" s="7">
        <v>2007</v>
      </c>
      <c r="N5" s="7">
        <v>2008</v>
      </c>
    </row>
    <row r="6" spans="1:1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1:14">
      <c r="A8" s="5" t="s">
        <v>27</v>
      </c>
      <c r="B8" s="6" t="e">
        <f>CPSB!#REF!</f>
        <v>#REF!</v>
      </c>
      <c r="C8" s="13">
        <f t="shared" ref="C8:M8" si="0">C10-C12</f>
        <v>1.5640000000000214</v>
      </c>
      <c r="D8" s="13">
        <f t="shared" si="0"/>
        <v>-49.981999999999971</v>
      </c>
      <c r="E8" s="13">
        <f t="shared" si="0"/>
        <v>-111.65799999999996</v>
      </c>
      <c r="F8" s="13">
        <f t="shared" si="0"/>
        <v>-134.2120000000001</v>
      </c>
      <c r="G8" s="13">
        <f t="shared" si="0"/>
        <v>-147.02300000000002</v>
      </c>
      <c r="H8" s="13">
        <f t="shared" si="0"/>
        <v>-210.7410000000001</v>
      </c>
      <c r="I8" s="13">
        <f t="shared" si="0"/>
        <v>-199.86800000000005</v>
      </c>
      <c r="J8" s="13">
        <f t="shared" si="0"/>
        <v>-187.05700000000002</v>
      </c>
      <c r="K8" s="13">
        <f t="shared" si="0"/>
        <v>-146.77800000000002</v>
      </c>
      <c r="L8" s="13">
        <f t="shared" si="0"/>
        <v>-64.791000000000054</v>
      </c>
      <c r="M8" s="13">
        <f t="shared" si="0"/>
        <v>-12.441000000000031</v>
      </c>
      <c r="N8" s="13">
        <f>N10-N12</f>
        <v>-68.116999999999962</v>
      </c>
    </row>
    <row r="9" spans="1:1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t="s">
        <v>45</v>
      </c>
      <c r="B10" s="6"/>
      <c r="C10" s="6">
        <v>471.84300000000002</v>
      </c>
      <c r="D10" s="6">
        <v>462.51499999999999</v>
      </c>
      <c r="E10" s="6">
        <v>478.50200000000001</v>
      </c>
      <c r="F10" s="6">
        <v>514.76199999999994</v>
      </c>
      <c r="G10" s="6">
        <v>567.48099999999999</v>
      </c>
      <c r="H10" s="6">
        <v>578.40599999999995</v>
      </c>
      <c r="I10" s="6">
        <v>639.73699999999997</v>
      </c>
      <c r="J10" s="6">
        <v>706.71799999999996</v>
      </c>
      <c r="K10" s="6">
        <v>816.15899999999999</v>
      </c>
      <c r="L10" s="6">
        <v>979.63800000000003</v>
      </c>
      <c r="M10" s="6">
        <v>1136.56</v>
      </c>
      <c r="N10" s="6">
        <v>1202.905</v>
      </c>
    </row>
    <row r="11" spans="1:1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t="s">
        <v>46</v>
      </c>
      <c r="B12" s="6"/>
      <c r="C12" s="6">
        <v>470.279</v>
      </c>
      <c r="D12" s="6">
        <v>512.49699999999996</v>
      </c>
      <c r="E12" s="6">
        <v>590.16</v>
      </c>
      <c r="F12" s="6">
        <v>648.97400000000005</v>
      </c>
      <c r="G12" s="6">
        <v>714.50400000000002</v>
      </c>
      <c r="H12" s="6">
        <v>789.14700000000005</v>
      </c>
      <c r="I12" s="6">
        <v>839.60500000000002</v>
      </c>
      <c r="J12" s="6">
        <v>893.77499999999998</v>
      </c>
      <c r="K12" s="6">
        <v>962.93700000000001</v>
      </c>
      <c r="L12" s="6">
        <v>1044.4290000000001</v>
      </c>
      <c r="M12" s="6">
        <v>1149.001</v>
      </c>
      <c r="N12" s="6">
        <v>1271.0219999999999</v>
      </c>
    </row>
    <row r="13" spans="1:14" ht="14.25" customHeight="1">
      <c r="A13" s="11" t="s">
        <v>47</v>
      </c>
      <c r="B13" s="12"/>
      <c r="C13" s="12">
        <v>70.968000000000004</v>
      </c>
      <c r="D13" s="12">
        <v>72.036000000000001</v>
      </c>
      <c r="E13" s="12">
        <v>96.400999999999996</v>
      </c>
      <c r="F13" s="12">
        <v>99.816000000000003</v>
      </c>
      <c r="G13" s="12">
        <v>118.179</v>
      </c>
      <c r="H13" s="12">
        <v>140.54</v>
      </c>
      <c r="I13" s="12">
        <v>145.50200000000001</v>
      </c>
      <c r="J13" s="12">
        <v>147.524</v>
      </c>
      <c r="K13" s="12">
        <v>160.55000000000001</v>
      </c>
      <c r="L13" s="12">
        <v>174.71299999999999</v>
      </c>
      <c r="M13" s="12">
        <v>193.71199999999999</v>
      </c>
      <c r="N13" s="12">
        <v>222.995</v>
      </c>
    </row>
    <row r="14" spans="1:14" ht="14.25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5" t="s">
        <v>28</v>
      </c>
      <c r="B17" s="6" t="e">
        <f>CPSB!#REF!</f>
        <v>#REF!</v>
      </c>
      <c r="C17" s="13">
        <f>C19-C20</f>
        <v>-25.681000000000001</v>
      </c>
      <c r="D17" s="13">
        <f t="shared" ref="D17:N17" si="1">D19-D20</f>
        <v>-26.35</v>
      </c>
      <c r="E17" s="13">
        <f t="shared" si="1"/>
        <v>-20.520000000000003</v>
      </c>
      <c r="F17" s="13">
        <f t="shared" si="1"/>
        <v>-19.125</v>
      </c>
      <c r="G17" s="13">
        <f t="shared" si="1"/>
        <v>-23.484000000000002</v>
      </c>
      <c r="H17" s="13">
        <f t="shared" si="1"/>
        <v>-15.129999999999999</v>
      </c>
      <c r="I17" s="13">
        <f t="shared" si="1"/>
        <v>-15.663000000000002</v>
      </c>
      <c r="J17" s="13">
        <f t="shared" si="1"/>
        <v>-17.478000000000002</v>
      </c>
      <c r="K17" s="13">
        <f t="shared" si="1"/>
        <v>-16.327000000000002</v>
      </c>
      <c r="L17" s="13">
        <f t="shared" si="1"/>
        <v>-13.225</v>
      </c>
      <c r="M17" s="13">
        <f t="shared" si="1"/>
        <v>-8.1769999999999996</v>
      </c>
      <c r="N17" s="13">
        <f t="shared" si="1"/>
        <v>-9.56</v>
      </c>
    </row>
    <row r="18" spans="1:1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t="s">
        <v>45</v>
      </c>
      <c r="B19" s="6"/>
      <c r="C19" s="6">
        <v>16.544</v>
      </c>
      <c r="D19" s="6">
        <v>10.14</v>
      </c>
      <c r="E19" s="6">
        <v>12.76</v>
      </c>
      <c r="F19" s="6">
        <v>8.3059999999999992</v>
      </c>
      <c r="G19" s="6">
        <v>6.5</v>
      </c>
      <c r="H19" s="6">
        <v>3.125</v>
      </c>
      <c r="I19" s="6">
        <v>2.754</v>
      </c>
      <c r="J19" s="6">
        <v>2.6070000000000002</v>
      </c>
      <c r="K19" s="6">
        <v>1.8979999999999999</v>
      </c>
      <c r="L19" s="6">
        <v>1.579</v>
      </c>
      <c r="M19" s="6">
        <v>1.5609999999999999</v>
      </c>
      <c r="N19" s="6">
        <v>1.1319999999999999</v>
      </c>
    </row>
    <row r="20" spans="1:14">
      <c r="A20" t="s">
        <v>46</v>
      </c>
      <c r="B20" s="6"/>
      <c r="C20" s="6">
        <v>42.225000000000001</v>
      </c>
      <c r="D20" s="6">
        <v>36.49</v>
      </c>
      <c r="E20" s="6">
        <v>33.28</v>
      </c>
      <c r="F20" s="6">
        <v>27.431000000000001</v>
      </c>
      <c r="G20" s="6">
        <v>29.984000000000002</v>
      </c>
      <c r="H20" s="6">
        <v>18.254999999999999</v>
      </c>
      <c r="I20" s="6">
        <v>18.417000000000002</v>
      </c>
      <c r="J20" s="6">
        <v>20.085000000000001</v>
      </c>
      <c r="K20" s="6">
        <v>18.225000000000001</v>
      </c>
      <c r="L20" s="6">
        <v>14.804</v>
      </c>
      <c r="M20" s="6">
        <v>9.7379999999999995</v>
      </c>
      <c r="N20" s="6">
        <f>11.128-0.436</f>
        <v>10.692</v>
      </c>
    </row>
    <row r="21" spans="1:1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3.5" customHeight="1">
      <c r="A23" s="5" t="s">
        <v>29</v>
      </c>
      <c r="B23" s="6" t="e">
        <f>CPSB!#REF!</f>
        <v>#REF!</v>
      </c>
      <c r="C23" s="13">
        <f t="shared" ref="C23:M23" si="2">C25-C26</f>
        <v>0</v>
      </c>
      <c r="D23" s="13">
        <f t="shared" si="2"/>
        <v>0</v>
      </c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13">
        <f t="shared" si="2"/>
        <v>59.35499999999999</v>
      </c>
      <c r="M23" s="13">
        <f t="shared" si="2"/>
        <v>41.730999999999995</v>
      </c>
      <c r="N23" s="13">
        <f>N25-N26</f>
        <v>66.687999999999988</v>
      </c>
    </row>
    <row r="24" spans="1:14" ht="13.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3.5" customHeight="1">
      <c r="A25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167.23599999999999</v>
      </c>
      <c r="M25" s="6">
        <v>182.869</v>
      </c>
      <c r="N25" s="6">
        <v>199.45699999999999</v>
      </c>
    </row>
    <row r="26" spans="1:14" ht="13.5" customHeight="1">
      <c r="A26" t="s">
        <v>46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v>107.881</v>
      </c>
      <c r="M26" s="6">
        <v>141.13800000000001</v>
      </c>
      <c r="N26" s="6">
        <v>132.76900000000001</v>
      </c>
    </row>
    <row r="27" spans="1:14" ht="13.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3.5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5" t="s">
        <v>30</v>
      </c>
      <c r="B30" s="6" t="e">
        <f>CPSB!#REF!</f>
        <v>#REF!</v>
      </c>
      <c r="C30" s="13">
        <f t="shared" ref="C30:N30" si="3">C32-C35</f>
        <v>-0.60999999999999943</v>
      </c>
      <c r="D30" s="13">
        <f t="shared" si="3"/>
        <v>8.2000000000007844E-2</v>
      </c>
      <c r="E30" s="13">
        <f t="shared" si="3"/>
        <v>1.5939999999999941</v>
      </c>
      <c r="F30" s="13">
        <f t="shared" si="3"/>
        <v>0.60100000000002751</v>
      </c>
      <c r="G30" s="13">
        <f t="shared" si="3"/>
        <v>-3.7529999999999859</v>
      </c>
      <c r="H30" s="13">
        <f t="shared" si="3"/>
        <v>17.477000000000004</v>
      </c>
      <c r="I30" s="13">
        <f t="shared" si="3"/>
        <v>17.575999999999993</v>
      </c>
      <c r="J30" s="13">
        <f t="shared" si="3"/>
        <v>14.72399999999999</v>
      </c>
      <c r="K30" s="13">
        <f t="shared" si="3"/>
        <v>23.783000000000015</v>
      </c>
      <c r="L30" s="13">
        <f t="shared" si="3"/>
        <v>26.739000000000004</v>
      </c>
      <c r="M30" s="13">
        <f t="shared" si="3"/>
        <v>21.806999999999988</v>
      </c>
      <c r="N30" s="13">
        <f t="shared" si="3"/>
        <v>35.577999999999975</v>
      </c>
    </row>
    <row r="31" spans="1:1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t="s">
        <v>45</v>
      </c>
      <c r="B32" s="6"/>
      <c r="C32" s="6">
        <v>90.917000000000002</v>
      </c>
      <c r="D32" s="6">
        <v>99.679000000000002</v>
      </c>
      <c r="E32" s="6">
        <v>115.678</v>
      </c>
      <c r="F32" s="6">
        <v>131.99100000000001</v>
      </c>
      <c r="G32" s="6">
        <v>133.137</v>
      </c>
      <c r="H32" s="6">
        <v>158.29400000000001</v>
      </c>
      <c r="I32" s="6">
        <v>174.03899999999999</v>
      </c>
      <c r="J32" s="6">
        <v>175.542</v>
      </c>
      <c r="K32" s="6">
        <v>194.60900000000001</v>
      </c>
      <c r="L32" s="6">
        <v>219.648</v>
      </c>
      <c r="M32" s="6">
        <v>231.95599999999999</v>
      </c>
      <c r="N32" s="6">
        <v>269.88099999999997</v>
      </c>
    </row>
    <row r="33" spans="1:14">
      <c r="A33" s="11" t="s">
        <v>48</v>
      </c>
      <c r="B33" s="12"/>
      <c r="C33" s="12">
        <v>56.661999999999999</v>
      </c>
      <c r="D33" s="12">
        <v>62.768000000000001</v>
      </c>
      <c r="E33" s="12">
        <v>77.28</v>
      </c>
      <c r="F33" s="12">
        <v>88.194999999999993</v>
      </c>
      <c r="G33" s="12">
        <v>88.284999999999997</v>
      </c>
      <c r="H33" s="12">
        <v>107.596</v>
      </c>
      <c r="I33" s="12">
        <v>116.47199999999999</v>
      </c>
      <c r="J33" s="12">
        <v>115.47199999999999</v>
      </c>
      <c r="K33" s="12">
        <v>124.539</v>
      </c>
      <c r="L33" s="12">
        <v>141.11099999999999</v>
      </c>
      <c r="M33" s="12">
        <v>150.179</v>
      </c>
      <c r="N33" s="12">
        <v>176.56200000000001</v>
      </c>
    </row>
    <row r="34" spans="1:1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t="s">
        <v>46</v>
      </c>
      <c r="B35" s="6"/>
      <c r="C35" s="6">
        <v>91.527000000000001</v>
      </c>
      <c r="D35" s="6">
        <v>99.596999999999994</v>
      </c>
      <c r="E35" s="6">
        <v>114.084</v>
      </c>
      <c r="F35" s="6">
        <v>131.38999999999999</v>
      </c>
      <c r="G35" s="6">
        <v>136.88999999999999</v>
      </c>
      <c r="H35" s="6">
        <v>140.81700000000001</v>
      </c>
      <c r="I35" s="6">
        <v>156.46299999999999</v>
      </c>
      <c r="J35" s="6">
        <v>160.81800000000001</v>
      </c>
      <c r="K35" s="6">
        <v>170.82599999999999</v>
      </c>
      <c r="L35" s="6">
        <v>192.90899999999999</v>
      </c>
      <c r="M35" s="6">
        <v>210.149</v>
      </c>
      <c r="N35" s="6">
        <v>234.303</v>
      </c>
    </row>
    <row r="36" spans="1: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t="s">
        <v>31</v>
      </c>
      <c r="B38" s="6" t="e">
        <f>SUM(B8:B30)</f>
        <v>#REF!</v>
      </c>
      <c r="C38" s="6">
        <f t="shared" ref="C38:K38" si="4">SUM(C8:C30)</f>
        <v>1047.1320000000001</v>
      </c>
      <c r="D38" s="6">
        <f t="shared" si="4"/>
        <v>1017.428</v>
      </c>
      <c r="E38" s="6">
        <f t="shared" si="4"/>
        <v>1080.519</v>
      </c>
      <c r="F38" s="6">
        <f t="shared" si="4"/>
        <v>1146.5530000000001</v>
      </c>
      <c r="G38" s="6">
        <f t="shared" si="4"/>
        <v>1262.3880000000001</v>
      </c>
      <c r="H38" s="6">
        <f t="shared" si="4"/>
        <v>1321.079</v>
      </c>
      <c r="I38" s="6">
        <f t="shared" si="4"/>
        <v>1448.0599999999997</v>
      </c>
      <c r="J38" s="6">
        <f t="shared" si="4"/>
        <v>1580.8979999999999</v>
      </c>
      <c r="K38" s="6">
        <f t="shared" si="4"/>
        <v>1820.4469999999997</v>
      </c>
      <c r="L38" s="6">
        <f>SUM(L8:L30)</f>
        <v>2498.3580000000002</v>
      </c>
      <c r="M38" s="6">
        <f>SUM(M8:M30)</f>
        <v>2857.4989999999993</v>
      </c>
      <c r="N38" s="6">
        <f>SUM(N8:N30)</f>
        <v>3065.5610000000001</v>
      </c>
    </row>
    <row r="39" spans="1:1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t="s">
        <v>41</v>
      </c>
      <c r="B40" s="6" t="e">
        <f>CPSB!#REF!+CPSB!#REF!+CPSB!#REF!+CPSB!#REF!</f>
        <v>#REF!</v>
      </c>
      <c r="C40" s="6" t="e">
        <f>CPSB!#REF!+CPSB!#REF!+CPSB!#REF!+CPSB!#REF!</f>
        <v>#REF!</v>
      </c>
      <c r="D40" s="6" t="e">
        <f>CPSB!#REF!+CPSB!#REF!+CPSB!#REF!+CPSB!#REF!</f>
        <v>#REF!</v>
      </c>
      <c r="E40" s="6" t="e">
        <f>CPSB!#REF!+CPSB!#REF!+CPSB!#REF!+CPSB!#REF!</f>
        <v>#REF!</v>
      </c>
      <c r="F40" s="6" t="e">
        <f>CPSB!#REF!+CPSB!#REF!+CPSB!#REF!+CPSB!#REF!</f>
        <v>#REF!</v>
      </c>
      <c r="G40" s="6" t="e">
        <f>CPSB!#REF!+CPSB!#REF!+CPSB!#REF!+CPSB!#REF!</f>
        <v>#REF!</v>
      </c>
      <c r="H40" s="6" t="e">
        <f>CPSB!#REF!+CPSB!#REF!+CPSB!#REF!+CPSB!#REF!</f>
        <v>#REF!</v>
      </c>
      <c r="I40" s="6" t="e">
        <f>CPSB!#REF!+CPSB!#REF!+CPSB!#REF!+CPSB!#REF!</f>
        <v>#REF!</v>
      </c>
      <c r="J40" s="6" t="e">
        <f>CPSB!#REF!+CPSB!#REF!+CPSB!#REF!+CPSB!#REF!</f>
        <v>#REF!</v>
      </c>
      <c r="K40" s="6" t="e">
        <f>CPSB!#REF!+CPSB!#REF!+CPSB!#REF!+CPSB!#REF!</f>
        <v>#REF!</v>
      </c>
      <c r="L40" s="6" t="e">
        <f>CPSB!#REF!+CPSB!#REF!+CPSB!#REF!+CPSB!#REF!</f>
        <v>#REF!</v>
      </c>
      <c r="M40" s="6" t="e">
        <f>CPSB!#REF!+CPSB!#REF!+CPSB!#REF!+CPSB!#REF!</f>
        <v>#REF!</v>
      </c>
      <c r="N40" s="6" t="e">
        <f>CPSB!#REF!+CPSB!#REF!+CPSB!#REF!+CPSB!#REF!</f>
        <v>#REF!</v>
      </c>
    </row>
    <row r="41" spans="1:1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t="s">
        <v>32</v>
      </c>
      <c r="B42" s="6" t="e">
        <f>CPSB!#REF!</f>
        <v>#REF!</v>
      </c>
      <c r="C42" s="6" t="e">
        <f>CPSB!#REF!</f>
        <v>#REF!</v>
      </c>
      <c r="D42" s="6" t="e">
        <f>CPSB!#REF!</f>
        <v>#REF!</v>
      </c>
      <c r="E42" s="6" t="e">
        <f>CPSB!#REF!</f>
        <v>#REF!</v>
      </c>
      <c r="F42" s="6" t="e">
        <f>CPSB!#REF!</f>
        <v>#REF!</v>
      </c>
      <c r="G42" s="6" t="e">
        <f>CPSB!#REF!</f>
        <v>#REF!</v>
      </c>
      <c r="H42" s="6" t="e">
        <f>CPSB!#REF!</f>
        <v>#REF!</v>
      </c>
      <c r="I42" s="6" t="e">
        <f>CPSB!#REF!</f>
        <v>#REF!</v>
      </c>
      <c r="J42" s="6" t="e">
        <f>CPSB!#REF!</f>
        <v>#REF!</v>
      </c>
      <c r="K42" s="6" t="e">
        <f>CPSB!#REF!</f>
        <v>#REF!</v>
      </c>
      <c r="L42" s="6" t="e">
        <f>CPSB!#REF!</f>
        <v>#REF!</v>
      </c>
      <c r="M42" s="6" t="e">
        <f>CPSB!#REF!</f>
        <v>#REF!</v>
      </c>
      <c r="N42" s="6" t="e">
        <f>CPSB!#REF!</f>
        <v>#REF!</v>
      </c>
    </row>
    <row r="43" spans="1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10" customFormat="1">
      <c r="A44" s="8" t="s">
        <v>33</v>
      </c>
      <c r="B44" s="9" t="e">
        <f>B38+B42+B40</f>
        <v>#REF!</v>
      </c>
      <c r="C44" s="9" t="e">
        <f t="shared" ref="C44:K44" si="5">C38+C42+C40</f>
        <v>#REF!</v>
      </c>
      <c r="D44" s="9" t="e">
        <f t="shared" si="5"/>
        <v>#REF!</v>
      </c>
      <c r="E44" s="9" t="e">
        <f t="shared" si="5"/>
        <v>#REF!</v>
      </c>
      <c r="F44" s="9" t="e">
        <f t="shared" si="5"/>
        <v>#REF!</v>
      </c>
      <c r="G44" s="9" t="e">
        <f t="shared" si="5"/>
        <v>#REF!</v>
      </c>
      <c r="H44" s="9" t="e">
        <f t="shared" si="5"/>
        <v>#REF!</v>
      </c>
      <c r="I44" s="9" t="e">
        <f t="shared" si="5"/>
        <v>#REF!</v>
      </c>
      <c r="J44" s="9" t="e">
        <f t="shared" si="5"/>
        <v>#REF!</v>
      </c>
      <c r="K44" s="9" t="e">
        <f t="shared" si="5"/>
        <v>#REF!</v>
      </c>
      <c r="L44" s="9" t="e">
        <f>L38+L42+L40</f>
        <v>#REF!</v>
      </c>
      <c r="M44" s="9" t="e">
        <f>M38+M42+M40</f>
        <v>#REF!</v>
      </c>
      <c r="N44" s="9" t="e">
        <f>N38+N42+N40</f>
        <v>#REF!</v>
      </c>
    </row>
  </sheetData>
  <phoneticPr fontId="3" type="noConversion"/>
  <pageMargins left="0.68" right="0.17" top="0.87" bottom="1" header="0.6" footer="0.5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CPSB</vt:lpstr>
      <vt:lpstr>NFPSB</vt:lpstr>
      <vt:lpstr>Sheet3</vt:lpstr>
      <vt:lpstr>CPSB!Print_Area</vt:lpstr>
      <vt:lpstr>NFPSB!Print_Area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jenalyn</dc:creator>
  <cp:lastModifiedBy>rarojales</cp:lastModifiedBy>
  <cp:lastPrinted>2016-01-28T09:56:56Z</cp:lastPrinted>
  <dcterms:created xsi:type="dcterms:W3CDTF">2006-11-17T05:30:01Z</dcterms:created>
  <dcterms:modified xsi:type="dcterms:W3CDTF">2016-02-03T07:37:23Z</dcterms:modified>
</cp:coreProperties>
</file>