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675"/>
  </bookViews>
  <sheets>
    <sheet name="JanAug2016 forPostingCompliance" sheetId="57" r:id="rId1"/>
    <sheet name="Sheet2" sheetId="2" r:id="rId2"/>
    <sheet name="Sheet3" sheetId="3" r:id="rId3"/>
  </sheets>
  <definedNames>
    <definedName name="_xlnm.Print_Area" localSheetId="0">'JanAug2016 forPostingCompliance'!$A$1:$AF$100</definedName>
  </definedNames>
  <calcPr calcId="124519"/>
</workbook>
</file>

<file path=xl/calcChain.xml><?xml version="1.0" encoding="utf-8"?>
<calcChain xmlns="http://schemas.openxmlformats.org/spreadsheetml/2006/main">
  <c r="M90" i="57"/>
  <c r="G69" l="1"/>
  <c r="I76"/>
  <c r="J69" s="1"/>
  <c r="L73"/>
  <c r="L72"/>
  <c r="L71"/>
  <c r="L70"/>
  <c r="M69" s="1"/>
  <c r="T91" l="1"/>
  <c r="U86"/>
  <c r="U82"/>
  <c r="AB69"/>
  <c r="AB68"/>
  <c r="AD62"/>
  <c r="AC62"/>
  <c r="AB62"/>
  <c r="AA62"/>
  <c r="Z62"/>
  <c r="T62"/>
  <c r="O62"/>
  <c r="J62"/>
  <c r="AD60"/>
  <c r="AC60"/>
  <c r="AB60"/>
  <c r="AA60"/>
  <c r="Z60"/>
  <c r="T60"/>
  <c r="O60"/>
  <c r="J60"/>
  <c r="AG59"/>
  <c r="AD58"/>
  <c r="AC58"/>
  <c r="AB58"/>
  <c r="AA58"/>
  <c r="Z58"/>
  <c r="T58"/>
  <c r="O58"/>
  <c r="J58"/>
  <c r="AC57"/>
  <c r="Z57"/>
  <c r="AD55"/>
  <c r="AC55"/>
  <c r="AB55"/>
  <c r="AA55"/>
  <c r="Z55"/>
  <c r="T55"/>
  <c r="O55"/>
  <c r="J55"/>
  <c r="AD54"/>
  <c r="AC54"/>
  <c r="AB54"/>
  <c r="AA54"/>
  <c r="Z54"/>
  <c r="T54"/>
  <c r="O54"/>
  <c r="J54"/>
  <c r="AD53"/>
  <c r="AC53"/>
  <c r="AB53"/>
  <c r="AA53"/>
  <c r="Z53"/>
  <c r="T53"/>
  <c r="O53"/>
  <c r="J53"/>
  <c r="AD52"/>
  <c r="AC52"/>
  <c r="AB52"/>
  <c r="AA52"/>
  <c r="Z52"/>
  <c r="T52"/>
  <c r="O52"/>
  <c r="J52"/>
  <c r="AD51"/>
  <c r="AC51"/>
  <c r="AB51"/>
  <c r="AA51"/>
  <c r="Z51"/>
  <c r="T51"/>
  <c r="O51"/>
  <c r="J51"/>
  <c r="AD50"/>
  <c r="AC50"/>
  <c r="AB50"/>
  <c r="AA50"/>
  <c r="Z50"/>
  <c r="T50"/>
  <c r="O50"/>
  <c r="J50"/>
  <c r="AD49"/>
  <c r="AC49"/>
  <c r="AB49"/>
  <c r="AA49"/>
  <c r="Z49"/>
  <c r="T49"/>
  <c r="O49"/>
  <c r="J49"/>
  <c r="AD48"/>
  <c r="AC48"/>
  <c r="AB48"/>
  <c r="AA48"/>
  <c r="AA46" s="1"/>
  <c r="Z48"/>
  <c r="Z46" s="1"/>
  <c r="T48"/>
  <c r="O48"/>
  <c r="J48"/>
  <c r="Y46"/>
  <c r="X46"/>
  <c r="W46"/>
  <c r="S46"/>
  <c r="R46"/>
  <c r="Q46"/>
  <c r="P46"/>
  <c r="N46"/>
  <c r="M46"/>
  <c r="L46"/>
  <c r="K46"/>
  <c r="I46"/>
  <c r="H46"/>
  <c r="G46"/>
  <c r="F46"/>
  <c r="AG45"/>
  <c r="AD44"/>
  <c r="AC44"/>
  <c r="AB44"/>
  <c r="AA44"/>
  <c r="Z44"/>
  <c r="T44"/>
  <c r="O44"/>
  <c r="J44"/>
  <c r="AD43"/>
  <c r="AC43"/>
  <c r="AB43"/>
  <c r="AA43"/>
  <c r="Z43"/>
  <c r="T43"/>
  <c r="O43"/>
  <c r="AG42"/>
  <c r="AD41"/>
  <c r="AC41"/>
  <c r="AB41"/>
  <c r="AA41"/>
  <c r="Z41"/>
  <c r="T41"/>
  <c r="O41"/>
  <c r="J41"/>
  <c r="AD40"/>
  <c r="AC40"/>
  <c r="AB40"/>
  <c r="AA40"/>
  <c r="Z40"/>
  <c r="T40"/>
  <c r="O40"/>
  <c r="J40"/>
  <c r="AD39"/>
  <c r="AC39"/>
  <c r="AB39"/>
  <c r="AA39"/>
  <c r="Z39"/>
  <c r="T39"/>
  <c r="O39"/>
  <c r="J39"/>
  <c r="AD38"/>
  <c r="AC38"/>
  <c r="AB38"/>
  <c r="AA38"/>
  <c r="Z38"/>
  <c r="T38"/>
  <c r="O38"/>
  <c r="J38"/>
  <c r="AD37"/>
  <c r="AC37"/>
  <c r="AB37"/>
  <c r="AA37"/>
  <c r="Z37"/>
  <c r="T37"/>
  <c r="O37"/>
  <c r="J37"/>
  <c r="AD36"/>
  <c r="AC36"/>
  <c r="AB36"/>
  <c r="AA36"/>
  <c r="Z36"/>
  <c r="T36"/>
  <c r="O36"/>
  <c r="J36"/>
  <c r="AD35"/>
  <c r="AC35"/>
  <c r="AB35"/>
  <c r="AA35"/>
  <c r="Z35"/>
  <c r="T35"/>
  <c r="O35"/>
  <c r="J35"/>
  <c r="AD34"/>
  <c r="AC34"/>
  <c r="AB34"/>
  <c r="AA34"/>
  <c r="Z34"/>
  <c r="Z32" s="1"/>
  <c r="T34"/>
  <c r="T32" s="1"/>
  <c r="O34"/>
  <c r="J34"/>
  <c r="Y32"/>
  <c r="X32"/>
  <c r="W32"/>
  <c r="S32"/>
  <c r="R32"/>
  <c r="Q32"/>
  <c r="P32"/>
  <c r="N32"/>
  <c r="M32"/>
  <c r="L32"/>
  <c r="K32"/>
  <c r="I32"/>
  <c r="H32"/>
  <c r="G32"/>
  <c r="F32"/>
  <c r="AD30"/>
  <c r="AB30"/>
  <c r="AA30"/>
  <c r="Z30"/>
  <c r="T30"/>
  <c r="O30"/>
  <c r="AC30"/>
  <c r="J30"/>
  <c r="AD29"/>
  <c r="AB29"/>
  <c r="AA29"/>
  <c r="Z29"/>
  <c r="T29"/>
  <c r="O29"/>
  <c r="AC29"/>
  <c r="J29"/>
  <c r="AD28"/>
  <c r="AB28"/>
  <c r="AA28"/>
  <c r="Z28"/>
  <c r="T28"/>
  <c r="O28"/>
  <c r="AC28"/>
  <c r="J28"/>
  <c r="AD27"/>
  <c r="AB27"/>
  <c r="AA27"/>
  <c r="Z27"/>
  <c r="T27"/>
  <c r="O27"/>
  <c r="AC27"/>
  <c r="J27"/>
  <c r="AD26"/>
  <c r="AB26"/>
  <c r="AA26"/>
  <c r="Z26"/>
  <c r="T26"/>
  <c r="O26"/>
  <c r="AC26"/>
  <c r="J26"/>
  <c r="AD25"/>
  <c r="AB25"/>
  <c r="AA25"/>
  <c r="Z25"/>
  <c r="T25"/>
  <c r="O25"/>
  <c r="AC25"/>
  <c r="J25"/>
  <c r="AD24"/>
  <c r="AB24"/>
  <c r="AA24"/>
  <c r="Z24"/>
  <c r="T24"/>
  <c r="O24"/>
  <c r="AC24"/>
  <c r="J24"/>
  <c r="AD23"/>
  <c r="AB23"/>
  <c r="AA23"/>
  <c r="Z23"/>
  <c r="T23"/>
  <c r="O23"/>
  <c r="AC23"/>
  <c r="J23"/>
  <c r="Y21"/>
  <c r="X21"/>
  <c r="W21"/>
  <c r="S21"/>
  <c r="R21"/>
  <c r="Q21"/>
  <c r="P21"/>
  <c r="N21"/>
  <c r="M21"/>
  <c r="L21"/>
  <c r="K21"/>
  <c r="I21"/>
  <c r="H21"/>
  <c r="G21"/>
  <c r="AB21" s="1"/>
  <c r="F21"/>
  <c r="AF2"/>
  <c r="Y19" l="1"/>
  <c r="Y64" s="1"/>
  <c r="U43"/>
  <c r="V43" s="1"/>
  <c r="U44"/>
  <c r="V44" s="1"/>
  <c r="U48"/>
  <c r="V48" s="1"/>
  <c r="K19"/>
  <c r="U29"/>
  <c r="V29" s="1"/>
  <c r="U30"/>
  <c r="V30" s="1"/>
  <c r="AB70"/>
  <c r="J21"/>
  <c r="Z21"/>
  <c r="O46"/>
  <c r="U60"/>
  <c r="V60" s="1"/>
  <c r="U87"/>
  <c r="Z68" s="1"/>
  <c r="U58"/>
  <c r="U25"/>
  <c r="V25" s="1"/>
  <c r="U27"/>
  <c r="U28"/>
  <c r="G19"/>
  <c r="G64" s="1"/>
  <c r="X19"/>
  <c r="X64" s="1"/>
  <c r="Q19"/>
  <c r="Q64" s="1"/>
  <c r="U23"/>
  <c r="V23" s="1"/>
  <c r="U24"/>
  <c r="V24" s="1"/>
  <c r="J32"/>
  <c r="AE43"/>
  <c r="AG43" s="1"/>
  <c r="AE44"/>
  <c r="T46"/>
  <c r="V58"/>
  <c r="AG58" s="1"/>
  <c r="AE58"/>
  <c r="W19"/>
  <c r="W64" s="1"/>
  <c r="S19"/>
  <c r="S64" s="1"/>
  <c r="U26"/>
  <c r="V26" s="1"/>
  <c r="J46"/>
  <c r="U62"/>
  <c r="V62" s="1"/>
  <c r="Z19"/>
  <c r="Z64" s="1"/>
  <c r="AE60"/>
  <c r="AE62"/>
  <c r="U50"/>
  <c r="V50" s="1"/>
  <c r="U51"/>
  <c r="V51" s="1"/>
  <c r="U52"/>
  <c r="V52" s="1"/>
  <c r="U54"/>
  <c r="V54" s="1"/>
  <c r="U55"/>
  <c r="V55" s="1"/>
  <c r="K64"/>
  <c r="U53"/>
  <c r="V53" s="1"/>
  <c r="AE48"/>
  <c r="AE49"/>
  <c r="AE50"/>
  <c r="AE51"/>
  <c r="AD46"/>
  <c r="AC46"/>
  <c r="AB46"/>
  <c r="AE52"/>
  <c r="AE53"/>
  <c r="AE54"/>
  <c r="G78" s="1"/>
  <c r="G86" s="1"/>
  <c r="AE55"/>
  <c r="J78" s="1"/>
  <c r="J82" s="1"/>
  <c r="J84" s="1"/>
  <c r="U34"/>
  <c r="V34" s="1"/>
  <c r="U36"/>
  <c r="V36" s="1"/>
  <c r="U37"/>
  <c r="V37" s="1"/>
  <c r="U38"/>
  <c r="V38" s="1"/>
  <c r="U39"/>
  <c r="V39" s="1"/>
  <c r="U40"/>
  <c r="V40" s="1"/>
  <c r="U41"/>
  <c r="V41" s="1"/>
  <c r="O32"/>
  <c r="AE35"/>
  <c r="AE36"/>
  <c r="AE37"/>
  <c r="AE38"/>
  <c r="AD32"/>
  <c r="M19"/>
  <c r="M64" s="1"/>
  <c r="U35"/>
  <c r="V35" s="1"/>
  <c r="AC32"/>
  <c r="AB32"/>
  <c r="AB19" s="1"/>
  <c r="AE39"/>
  <c r="AE40"/>
  <c r="AE41"/>
  <c r="AA32"/>
  <c r="AD21"/>
  <c r="T21"/>
  <c r="T19" s="1"/>
  <c r="R19"/>
  <c r="R64" s="1"/>
  <c r="P19"/>
  <c r="P64" s="1"/>
  <c r="V27"/>
  <c r="N19"/>
  <c r="N64" s="1"/>
  <c r="L19"/>
  <c r="L64" s="1"/>
  <c r="V28"/>
  <c r="F19"/>
  <c r="F64" s="1"/>
  <c r="AA21"/>
  <c r="AE25"/>
  <c r="AE29"/>
  <c r="AE23"/>
  <c r="AE27"/>
  <c r="H19"/>
  <c r="H64" s="1"/>
  <c r="AE24"/>
  <c r="AE28"/>
  <c r="AE26"/>
  <c r="AE30"/>
  <c r="J85" s="1"/>
  <c r="AE34"/>
  <c r="U49"/>
  <c r="V49" s="1"/>
  <c r="AC21"/>
  <c r="I19"/>
  <c r="I64" s="1"/>
  <c r="O21"/>
  <c r="G82" l="1"/>
  <c r="G84" s="1"/>
  <c r="G87" s="1"/>
  <c r="G85"/>
  <c r="W69" s="1"/>
  <c r="W70" s="1"/>
  <c r="J86"/>
  <c r="AG44"/>
  <c r="J19"/>
  <c r="J64" s="1"/>
  <c r="AG60"/>
  <c r="AB64"/>
  <c r="AG62"/>
  <c r="AA19"/>
  <c r="AA64" s="1"/>
  <c r="T64"/>
  <c r="U46"/>
  <c r="AD19"/>
  <c r="AD64" s="1"/>
  <c r="V46"/>
  <c r="AE46"/>
  <c r="M78" s="1"/>
  <c r="M82" s="1"/>
  <c r="M84" s="1"/>
  <c r="U32"/>
  <c r="Z69"/>
  <c r="Z70" s="1"/>
  <c r="AC19"/>
  <c r="AC64" s="1"/>
  <c r="AE32"/>
  <c r="G89"/>
  <c r="G91" s="1"/>
  <c r="J88" s="1"/>
  <c r="V32"/>
  <c r="U21"/>
  <c r="O19"/>
  <c r="O64" s="1"/>
  <c r="AE21"/>
  <c r="M86" l="1"/>
  <c r="J87"/>
  <c r="AE19"/>
  <c r="U19"/>
  <c r="U64" s="1"/>
  <c r="V21"/>
  <c r="J89" l="1"/>
  <c r="J91" s="1"/>
  <c r="AE64"/>
  <c r="M85"/>
  <c r="M87" s="1"/>
  <c r="M89"/>
  <c r="M91" s="1"/>
  <c r="AG21"/>
  <c r="AG64" s="1"/>
  <c r="V19"/>
  <c r="V64" s="1"/>
</calcChain>
</file>

<file path=xl/sharedStrings.xml><?xml version="1.0" encoding="utf-8"?>
<sst xmlns="http://schemas.openxmlformats.org/spreadsheetml/2006/main" count="164" uniqueCount="111">
  <si>
    <t>Department</t>
  </si>
  <si>
    <t>Agency</t>
  </si>
  <si>
    <t>Operating Unit</t>
  </si>
  <si>
    <t>Organizational Code (UACS)</t>
  </si>
  <si>
    <t>(e.g. Old Fund Code: 101, 102, 151)</t>
  </si>
  <si>
    <t>PS</t>
  </si>
  <si>
    <t>MOOE</t>
  </si>
  <si>
    <t xml:space="preserve">Fin. Exp </t>
  </si>
  <si>
    <t>CO</t>
  </si>
  <si>
    <t>Total</t>
  </si>
  <si>
    <t>CURRENT YEAR BUDGET</t>
  </si>
  <si>
    <t>PRIOR YEAR'S ACCOUNTS PAYABLE</t>
  </si>
  <si>
    <t>Sub-Total</t>
  </si>
  <si>
    <t>CURRENT YEAR ACCOUNTS PAYABLE</t>
  </si>
  <si>
    <t>TOTAL</t>
  </si>
  <si>
    <t>SUB-</t>
  </si>
  <si>
    <t>PRIOR YEAR'S BUDGET</t>
  </si>
  <si>
    <t>TRUST LIABILITTIES</t>
  </si>
  <si>
    <t>GRAND TOTAL</t>
  </si>
  <si>
    <t>Remarks</t>
  </si>
  <si>
    <t>PARTICULARS</t>
  </si>
  <si>
    <t>6= (2+3+4+5)</t>
  </si>
  <si>
    <t>16=(12+13+14+15)</t>
  </si>
  <si>
    <t>17=(11+16)</t>
  </si>
  <si>
    <t>18=(6+17)</t>
  </si>
  <si>
    <t>22=(19+20+21)</t>
  </si>
  <si>
    <t>27=(23+24+25+26)</t>
  </si>
  <si>
    <t>Working Fund (NCA issued to BTR)</t>
  </si>
  <si>
    <t>Tax Remittance Advices Issued (TRA)</t>
  </si>
  <si>
    <t>Cash Disbursement Ceiling (CDC)</t>
  </si>
  <si>
    <t>Non-Cash Availment Authority (NCAA)</t>
  </si>
  <si>
    <t>Others (CDT, BTr Docs Stamps, etc)</t>
  </si>
  <si>
    <t>SUMMARY:</t>
  </si>
  <si>
    <t>Total Disbursement Authorities Received:</t>
  </si>
  <si>
    <t>Working fund</t>
  </si>
  <si>
    <t>TRA</t>
  </si>
  <si>
    <t>CDC</t>
  </si>
  <si>
    <t>NCAA</t>
  </si>
  <si>
    <t>Others (CDT, BTr docs Stamp, etc.)</t>
  </si>
  <si>
    <t>Less: Notice of Transfer allocation (NTA) issued</t>
  </si>
  <si>
    <t>Total Disbursement Authorities Available:</t>
  </si>
  <si>
    <t>Note: The use of NTA is Discouraged</t>
  </si>
  <si>
    <t>(Over)/Under Spending</t>
  </si>
  <si>
    <t>Certified Correct:</t>
  </si>
  <si>
    <t>Date:</t>
  </si>
  <si>
    <t>Agency Chief Accountant</t>
  </si>
  <si>
    <t>Approved By:</t>
  </si>
  <si>
    <t>Head of Agency or Authorized Representative</t>
  </si>
  <si>
    <t>LOLITA R. VERDADERO</t>
  </si>
  <si>
    <t>MA. LOURDES B. RECENTE</t>
  </si>
  <si>
    <t>Chief of Staff and Assistant Secretary</t>
  </si>
  <si>
    <t>MONTHLY REPORT OF DISBURSEMENTS</t>
  </si>
  <si>
    <t>FAR No. 4</t>
  </si>
  <si>
    <t>:</t>
  </si>
  <si>
    <t>Funding Sources Code (as clustered) :</t>
  </si>
  <si>
    <t>11= (7+8+9+10)</t>
  </si>
  <si>
    <t>Office of the Secretary</t>
  </si>
  <si>
    <t>Less:</t>
  </si>
  <si>
    <t>Add:</t>
  </si>
  <si>
    <t xml:space="preserve">     Total</t>
  </si>
  <si>
    <t>Department of Finance (DOF)</t>
  </si>
  <si>
    <t xml:space="preserve">  11</t>
  </si>
  <si>
    <t xml:space="preserve">Total </t>
  </si>
  <si>
    <t xml:space="preserve">Balance of Disbursement Authorities </t>
  </si>
  <si>
    <t>Balance of Disbursement Authorities  as of to date</t>
  </si>
  <si>
    <t>Unutilized (unreverted) NCA previous month</t>
  </si>
  <si>
    <t>Balance before reversion of unutilized NCA</t>
  </si>
  <si>
    <t>Total Disbursement Program  ***</t>
  </si>
  <si>
    <t xml:space="preserve">  GENERAL FUND</t>
  </si>
  <si>
    <t>RLIP</t>
  </si>
  <si>
    <t>Special Purpose Fund, MOOE</t>
  </si>
  <si>
    <t xml:space="preserve">        by Budget Division, as follows:</t>
  </si>
  <si>
    <t>Disbursements</t>
  </si>
  <si>
    <t>PY Obligation-</t>
  </si>
  <si>
    <t xml:space="preserve">Less: Actual Disbursements </t>
  </si>
  <si>
    <t>01101101</t>
  </si>
  <si>
    <t xml:space="preserve">      NCA-BMB-A-16-000521 dtd 1/06/2016 ( Reg Operations)</t>
  </si>
  <si>
    <t xml:space="preserve">      NCA-BMB-A-16-000521 dtd 1/06/2016 ( RLIP)</t>
  </si>
  <si>
    <t>NCA*</t>
  </si>
  <si>
    <t xml:space="preserve">      NCA-BMB-A-16-003618 dtd 3/08/2016 ( PS 1st Tranche)</t>
  </si>
  <si>
    <t xml:space="preserve">      NCA-BMB-A-16-003618 dtd 3/08/2016 ( PS 1st Tranche RLIP)</t>
  </si>
  <si>
    <t xml:space="preserve">      NCA-BMB-A-16-007688 dtd 5/10/2016 (Mid-Year Bonus )</t>
  </si>
  <si>
    <t xml:space="preserve">      NCA-BMB-A-16-010300 dtd 6/13/2016 ( July Reg Operations)</t>
  </si>
  <si>
    <t>Previous Report (July)</t>
  </si>
  <si>
    <t>This month (August)</t>
  </si>
  <si>
    <t>As of 08/31/2016</t>
  </si>
  <si>
    <t>Notice of Cash Allocation (NCA)</t>
  </si>
  <si>
    <t>Total MDS Checks and ADA issued</t>
  </si>
  <si>
    <t xml:space="preserve">      MDS Checks Issued</t>
  </si>
  <si>
    <t xml:space="preserve">           January</t>
  </si>
  <si>
    <t xml:space="preserve">           February</t>
  </si>
  <si>
    <t xml:space="preserve">           March</t>
  </si>
  <si>
    <t xml:space="preserve">           April</t>
  </si>
  <si>
    <t xml:space="preserve">           May</t>
  </si>
  <si>
    <t xml:space="preserve">           June</t>
  </si>
  <si>
    <t xml:space="preserve">           July</t>
  </si>
  <si>
    <t xml:space="preserve">           August</t>
  </si>
  <si>
    <t>Previous Report (November)</t>
  </si>
  <si>
    <t>This month (December)</t>
  </si>
  <si>
    <t>As of 12/31/2015</t>
  </si>
  <si>
    <t xml:space="preserve">*** Based on Approved FY 2015 Monthly Disbursement Program (BED No. 3) </t>
  </si>
  <si>
    <t>New GAA, Comprehensive Release, DECEMBER 2015</t>
  </si>
  <si>
    <t>NOT YET DUE</t>
  </si>
  <si>
    <t>&amp; DEMANDABE</t>
  </si>
  <si>
    <t xml:space="preserve">      Total Cash Program, December 2015</t>
  </si>
  <si>
    <t>Lapsed NCA for the year</t>
  </si>
  <si>
    <t xml:space="preserve">        Total TRA, December 2015</t>
  </si>
  <si>
    <t>Note:  Cash Program for Later Release for SBNG at P210.579M (Oct)  for MOOE is not included in the  Total Disbursement Program above.</t>
  </si>
  <si>
    <t>For the months of January to August 2016</t>
  </si>
  <si>
    <t xml:space="preserve">     Advice to Debit Account (ADA)</t>
  </si>
  <si>
    <t xml:space="preserve">      NCA-BMB-A-16-012903 dtd 7/15/2016 ( Aug Reg Operations)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</si>
</sst>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0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0" xfId="0" applyBorder="1"/>
    <xf numFmtId="43" fontId="4" fillId="0" borderId="17" xfId="1" applyFont="1" applyBorder="1"/>
    <xf numFmtId="43" fontId="0" fillId="0" borderId="0" xfId="0" applyNumberFormat="1"/>
    <xf numFmtId="0" fontId="4" fillId="0" borderId="0" xfId="0" applyFont="1"/>
    <xf numFmtId="43" fontId="4" fillId="0" borderId="0" xfId="1" applyFont="1"/>
    <xf numFmtId="43" fontId="4" fillId="0" borderId="7" xfId="1" applyFont="1" applyBorder="1"/>
    <xf numFmtId="43" fontId="4" fillId="0" borderId="0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43" fontId="10" fillId="0" borderId="17" xfId="1" applyFont="1" applyBorder="1"/>
    <xf numFmtId="0" fontId="1" fillId="0" borderId="0" xfId="0" applyFont="1" applyBorder="1"/>
    <xf numFmtId="0" fontId="1" fillId="0" borderId="0" xfId="0" applyFont="1"/>
    <xf numFmtId="43" fontId="10" fillId="0" borderId="16" xfId="1" applyFont="1" applyBorder="1"/>
    <xf numFmtId="43" fontId="10" fillId="0" borderId="0" xfId="1" applyFont="1"/>
    <xf numFmtId="43" fontId="6" fillId="0" borderId="14" xfId="1" applyFont="1" applyBorder="1"/>
    <xf numFmtId="43" fontId="11" fillId="0" borderId="17" xfId="1" applyFont="1" applyBorder="1"/>
    <xf numFmtId="43" fontId="11" fillId="0" borderId="0" xfId="1" applyFont="1" applyBorder="1"/>
    <xf numFmtId="0" fontId="10" fillId="0" borderId="0" xfId="0" applyFont="1"/>
    <xf numFmtId="0" fontId="0" fillId="0" borderId="0" xfId="0" quotePrefix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43" fontId="7" fillId="0" borderId="0" xfId="1" applyFont="1" applyFill="1" applyBorder="1"/>
    <xf numFmtId="164" fontId="7" fillId="0" borderId="0" xfId="0" applyNumberFormat="1" applyFont="1"/>
    <xf numFmtId="43" fontId="6" fillId="0" borderId="14" xfId="1" applyFont="1" applyFill="1" applyBorder="1"/>
    <xf numFmtId="43" fontId="4" fillId="0" borderId="0" xfId="0" applyNumberFormat="1" applyFont="1"/>
    <xf numFmtId="43" fontId="4" fillId="0" borderId="0" xfId="1" applyFont="1" applyFill="1"/>
    <xf numFmtId="43" fontId="4" fillId="0" borderId="7" xfId="1" applyFont="1" applyFill="1" applyBorder="1"/>
    <xf numFmtId="0" fontId="0" fillId="0" borderId="0" xfId="0" applyFill="1" applyBorder="1"/>
    <xf numFmtId="0" fontId="0" fillId="0" borderId="11" xfId="0" applyFill="1" applyBorder="1"/>
    <xf numFmtId="0" fontId="1" fillId="0" borderId="12" xfId="0" applyFont="1" applyBorder="1"/>
    <xf numFmtId="43" fontId="7" fillId="0" borderId="7" xfId="1" applyFont="1" applyFill="1" applyBorder="1"/>
    <xf numFmtId="0" fontId="12" fillId="0" borderId="0" xfId="0" applyFont="1"/>
    <xf numFmtId="43" fontId="7" fillId="0" borderId="0" xfId="1" applyFont="1" applyFill="1"/>
    <xf numFmtId="43" fontId="10" fillId="0" borderId="0" xfId="1" applyFont="1" applyBorder="1"/>
    <xf numFmtId="0" fontId="16" fillId="0" borderId="0" xfId="0" quotePrefix="1" applyFont="1"/>
    <xf numFmtId="43" fontId="0" fillId="0" borderId="14" xfId="0" applyNumberFormat="1" applyBorder="1"/>
    <xf numFmtId="0" fontId="14" fillId="0" borderId="0" xfId="0" applyFont="1" applyFill="1" applyBorder="1"/>
    <xf numFmtId="0" fontId="4" fillId="0" borderId="0" xfId="0" applyFont="1" applyFill="1" applyBorder="1"/>
    <xf numFmtId="0" fontId="15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/>
    <xf numFmtId="43" fontId="0" fillId="0" borderId="0" xfId="0" applyNumberFormat="1" applyFill="1"/>
    <xf numFmtId="43" fontId="15" fillId="0" borderId="0" xfId="1" applyFont="1" applyFill="1"/>
    <xf numFmtId="43" fontId="15" fillId="0" borderId="0" xfId="0" applyNumberFormat="1" applyFont="1" applyFill="1"/>
    <xf numFmtId="43" fontId="4" fillId="0" borderId="0" xfId="0" applyNumberFormat="1" applyFont="1" applyFill="1"/>
    <xf numFmtId="0" fontId="1" fillId="0" borderId="7" xfId="0" applyFont="1" applyBorder="1"/>
    <xf numFmtId="0" fontId="1" fillId="0" borderId="8" xfId="0" applyFont="1" applyBorder="1"/>
    <xf numFmtId="43" fontId="11" fillId="0" borderId="13" xfId="0" applyNumberFormat="1" applyFont="1" applyBorder="1"/>
    <xf numFmtId="43" fontId="6" fillId="0" borderId="14" xfId="0" applyNumberFormat="1" applyFont="1" applyBorder="1"/>
    <xf numFmtId="0" fontId="0" fillId="0" borderId="0" xfId="0" applyFont="1" applyBorder="1"/>
    <xf numFmtId="0" fontId="0" fillId="0" borderId="11" xfId="0" applyFont="1" applyBorder="1"/>
    <xf numFmtId="43" fontId="17" fillId="0" borderId="14" xfId="1" applyFont="1" applyBorder="1"/>
    <xf numFmtId="0" fontId="18" fillId="0" borderId="14" xfId="0" applyFont="1" applyBorder="1"/>
    <xf numFmtId="43" fontId="18" fillId="0" borderId="0" xfId="0" applyNumberFormat="1" applyFont="1"/>
    <xf numFmtId="0" fontId="19" fillId="0" borderId="0" xfId="0" applyFont="1" applyBorder="1"/>
    <xf numFmtId="0" fontId="19" fillId="0" borderId="11" xfId="0" applyFont="1" applyBorder="1"/>
    <xf numFmtId="0" fontId="1" fillId="0" borderId="14" xfId="0" applyFont="1" applyBorder="1"/>
    <xf numFmtId="43" fontId="1" fillId="0" borderId="0" xfId="0" applyNumberFormat="1" applyFont="1"/>
    <xf numFmtId="43" fontId="7" fillId="0" borderId="14" xfId="1" applyFont="1" applyBorder="1"/>
    <xf numFmtId="43" fontId="7" fillId="0" borderId="14" xfId="1" applyFont="1" applyFill="1" applyBorder="1"/>
    <xf numFmtId="0" fontId="19" fillId="0" borderId="0" xfId="0" applyFont="1" applyFill="1" applyBorder="1"/>
    <xf numFmtId="0" fontId="19" fillId="0" borderId="14" xfId="0" applyFont="1" applyBorder="1"/>
    <xf numFmtId="43" fontId="19" fillId="0" borderId="0" xfId="0" applyNumberFormat="1" applyFont="1"/>
    <xf numFmtId="0" fontId="19" fillId="0" borderId="0" xfId="0" applyFont="1"/>
    <xf numFmtId="43" fontId="14" fillId="0" borderId="14" xfId="1" applyFont="1" applyBorder="1"/>
    <xf numFmtId="43" fontId="14" fillId="0" borderId="14" xfId="1" applyFont="1" applyFill="1" applyBorder="1"/>
    <xf numFmtId="43" fontId="11" fillId="0" borderId="14" xfId="1" applyFont="1" applyBorder="1"/>
    <xf numFmtId="0" fontId="1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43" fontId="11" fillId="0" borderId="13" xfId="1" applyFont="1" applyFill="1" applyBorder="1"/>
    <xf numFmtId="0" fontId="1" fillId="0" borderId="11" xfId="0" applyFont="1" applyBorder="1"/>
    <xf numFmtId="0" fontId="1" fillId="0" borderId="7" xfId="0" applyFont="1" applyBorder="1" applyAlignment="1">
      <alignment horizontal="center"/>
    </xf>
    <xf numFmtId="0" fontId="7" fillId="0" borderId="0" xfId="0" applyFont="1" applyBorder="1"/>
    <xf numFmtId="43" fontId="7" fillId="0" borderId="0" xfId="1" applyFont="1" applyBorder="1"/>
    <xf numFmtId="43" fontId="15" fillId="0" borderId="0" xfId="1" applyFont="1" applyBorder="1"/>
    <xf numFmtId="0" fontId="1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FF"/>
      <color rgb="FFFFFF99"/>
      <color rgb="FFFFFF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695325</xdr:colOff>
      <xdr:row>83</xdr:row>
      <xdr:rowOff>47625</xdr:rowOff>
    </xdr:from>
    <xdr:to>
      <xdr:col>17</xdr:col>
      <xdr:colOff>741044</xdr:colOff>
      <xdr:row>85</xdr:row>
      <xdr:rowOff>142875</xdr:rowOff>
    </xdr:to>
    <xdr:sp macro="" textlink="">
      <xdr:nvSpPr>
        <xdr:cNvPr id="2" name="Right Brace 1"/>
        <xdr:cNvSpPr/>
      </xdr:nvSpPr>
      <xdr:spPr>
        <a:xfrm>
          <a:off x="14173200" y="16821150"/>
          <a:ext cx="0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>
      <selection activeCell="A21" sqref="A21"/>
    </sheetView>
  </sheetViews>
  <sheetFormatPr defaultRowHeight="15"/>
  <cols>
    <col min="1" max="1" width="1.28515625" customWidth="1"/>
    <col min="2" max="2" width="5.140625" customWidth="1"/>
    <col min="3" max="3" width="39.85546875" customWidth="1"/>
    <col min="4" max="4" width="1.28515625" customWidth="1"/>
    <col min="5" max="5" width="8.42578125" customWidth="1"/>
    <col min="6" max="6" width="12.85546875" customWidth="1"/>
    <col min="7" max="7" width="13.42578125" customWidth="1"/>
    <col min="8" max="8" width="12" customWidth="1"/>
    <col min="9" max="9" width="12.5703125" customWidth="1"/>
    <col min="10" max="10" width="13.140625" customWidth="1"/>
    <col min="11" max="11" width="12" customWidth="1"/>
    <col min="12" max="12" width="12.42578125" customWidth="1"/>
    <col min="13" max="13" width="13.28515625" customWidth="1"/>
    <col min="14" max="14" width="12.7109375" customWidth="1"/>
    <col min="15" max="15" width="12.28515625" customWidth="1"/>
    <col min="16" max="16" width="10.5703125" customWidth="1"/>
    <col min="17" max="17" width="10.28515625" customWidth="1"/>
    <col min="18" max="18" width="10.140625" customWidth="1"/>
    <col min="19" max="19" width="10.42578125" customWidth="1"/>
    <col min="20" max="21" width="12" customWidth="1"/>
    <col min="22" max="23" width="13" customWidth="1"/>
    <col min="24" max="25" width="12" customWidth="1"/>
    <col min="26" max="26" width="12.7109375" customWidth="1"/>
    <col min="27" max="27" width="13.28515625" customWidth="1"/>
    <col min="28" max="28" width="13.5703125" customWidth="1"/>
    <col min="29" max="30" width="12" customWidth="1"/>
    <col min="31" max="31" width="14" customWidth="1"/>
    <col min="32" max="32" width="9.140625" customWidth="1"/>
    <col min="33" max="33" width="14.28515625" bestFit="1" customWidth="1"/>
    <col min="35" max="35" width="14.28515625" bestFit="1" customWidth="1"/>
  </cols>
  <sheetData>
    <row r="1" spans="1:32" ht="8.25" customHeight="1">
      <c r="AF1" s="19" t="s">
        <v>52</v>
      </c>
    </row>
    <row r="2" spans="1:32" ht="18.75">
      <c r="A2" s="109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40">
        <f ca="1">+NOW()</f>
        <v>42649.662657175926</v>
      </c>
    </row>
    <row r="3" spans="1:32" ht="18.75">
      <c r="A3" s="109" t="s">
        <v>108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4.5" customHeight="1"/>
    <row r="5" spans="1:32">
      <c r="A5" t="s">
        <v>0</v>
      </c>
      <c r="D5" t="s">
        <v>53</v>
      </c>
      <c r="E5" s="28" t="s">
        <v>60</v>
      </c>
    </row>
    <row r="6" spans="1:32">
      <c r="A6" t="s">
        <v>1</v>
      </c>
      <c r="D6" t="s">
        <v>53</v>
      </c>
      <c r="E6" t="s">
        <v>56</v>
      </c>
    </row>
    <row r="7" spans="1:32">
      <c r="A7" t="s">
        <v>2</v>
      </c>
      <c r="D7" t="s">
        <v>53</v>
      </c>
      <c r="F7" s="42"/>
      <c r="G7" s="6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2">
      <c r="A8" t="s">
        <v>3</v>
      </c>
      <c r="D8" t="s">
        <v>53</v>
      </c>
      <c r="E8" s="35" t="s">
        <v>61</v>
      </c>
      <c r="G8" s="42"/>
    </row>
    <row r="9" spans="1:32" ht="15.75">
      <c r="A9" t="s">
        <v>54</v>
      </c>
      <c r="D9" t="s">
        <v>53</v>
      </c>
      <c r="E9" s="52" t="s">
        <v>75</v>
      </c>
      <c r="F9" s="49" t="s">
        <v>68</v>
      </c>
    </row>
    <row r="10" spans="1:32">
      <c r="E10" t="s">
        <v>4</v>
      </c>
    </row>
    <row r="11" spans="1:32" ht="6.75" customHeight="1"/>
    <row r="12" spans="1:32">
      <c r="A12" s="1"/>
      <c r="B12" s="14"/>
      <c r="C12" s="14"/>
      <c r="D12" s="14"/>
      <c r="E12" s="2"/>
      <c r="F12" s="107" t="s">
        <v>10</v>
      </c>
      <c r="G12" s="107"/>
      <c r="H12" s="107"/>
      <c r="I12" s="107"/>
      <c r="J12" s="108"/>
      <c r="K12" s="106" t="s">
        <v>16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8"/>
      <c r="V12" s="47"/>
      <c r="W12" s="107" t="s">
        <v>17</v>
      </c>
      <c r="X12" s="107"/>
      <c r="Y12" s="107"/>
      <c r="Z12" s="108"/>
      <c r="AA12" s="106" t="s">
        <v>18</v>
      </c>
      <c r="AB12" s="107"/>
      <c r="AC12" s="107"/>
      <c r="AD12" s="107"/>
      <c r="AE12" s="108"/>
      <c r="AF12" s="47"/>
    </row>
    <row r="13" spans="1:32">
      <c r="A13" s="97" t="s">
        <v>20</v>
      </c>
      <c r="B13" s="98"/>
      <c r="C13" s="98"/>
      <c r="D13" s="98"/>
      <c r="E13" s="99"/>
      <c r="F13" s="7"/>
      <c r="G13" s="7"/>
      <c r="H13" s="7"/>
      <c r="I13" s="7"/>
      <c r="J13" s="7"/>
      <c r="K13" s="96" t="s">
        <v>11</v>
      </c>
      <c r="L13" s="96"/>
      <c r="M13" s="96"/>
      <c r="N13" s="96"/>
      <c r="O13" s="100"/>
      <c r="P13" s="101" t="s">
        <v>13</v>
      </c>
      <c r="Q13" s="96"/>
      <c r="R13" s="96"/>
      <c r="S13" s="96"/>
      <c r="T13" s="100"/>
      <c r="U13" s="7"/>
      <c r="V13" s="9" t="s">
        <v>15</v>
      </c>
      <c r="W13" s="7"/>
      <c r="X13" s="7"/>
      <c r="Y13" s="7"/>
      <c r="Z13" s="7"/>
      <c r="AA13" s="7"/>
      <c r="AB13" s="7"/>
      <c r="AC13" s="7"/>
      <c r="AD13" s="7"/>
      <c r="AE13" s="7"/>
      <c r="AF13" s="9" t="s">
        <v>19</v>
      </c>
    </row>
    <row r="14" spans="1:32">
      <c r="A14" s="5"/>
      <c r="B14" s="15"/>
      <c r="C14" s="15"/>
      <c r="D14" s="15"/>
      <c r="E14" s="6"/>
      <c r="F14" s="8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12" t="s">
        <v>5</v>
      </c>
      <c r="L14" s="23" t="s">
        <v>6</v>
      </c>
      <c r="M14" s="12" t="s">
        <v>7</v>
      </c>
      <c r="N14" s="12" t="s">
        <v>8</v>
      </c>
      <c r="O14" s="12" t="s">
        <v>12</v>
      </c>
      <c r="P14" s="12" t="s">
        <v>5</v>
      </c>
      <c r="Q14" s="12" t="s">
        <v>6</v>
      </c>
      <c r="R14" s="12" t="s">
        <v>7</v>
      </c>
      <c r="S14" s="12" t="s">
        <v>8</v>
      </c>
      <c r="T14" s="12" t="s">
        <v>12</v>
      </c>
      <c r="U14" s="9" t="s">
        <v>14</v>
      </c>
      <c r="V14" s="9" t="s">
        <v>14</v>
      </c>
      <c r="W14" s="9" t="s">
        <v>5</v>
      </c>
      <c r="X14" s="9" t="s">
        <v>6</v>
      </c>
      <c r="Y14" s="9" t="s">
        <v>8</v>
      </c>
      <c r="Z14" s="9" t="s">
        <v>14</v>
      </c>
      <c r="AA14" s="9" t="s">
        <v>5</v>
      </c>
      <c r="AB14" s="9" t="s">
        <v>6</v>
      </c>
      <c r="AC14" s="9" t="s">
        <v>7</v>
      </c>
      <c r="AD14" s="9" t="s">
        <v>8</v>
      </c>
      <c r="AE14" s="9" t="s">
        <v>14</v>
      </c>
      <c r="AF14" s="10"/>
    </row>
    <row r="15" spans="1:32" ht="11.25" customHeight="1">
      <c r="A15" s="102">
        <v>1</v>
      </c>
      <c r="B15" s="103"/>
      <c r="C15" s="103"/>
      <c r="D15" s="103"/>
      <c r="E15" s="104"/>
      <c r="F15" s="13">
        <v>2</v>
      </c>
      <c r="G15" s="13">
        <v>3</v>
      </c>
      <c r="H15" s="13">
        <v>4</v>
      </c>
      <c r="I15" s="13">
        <v>5</v>
      </c>
      <c r="J15" s="13" t="s">
        <v>21</v>
      </c>
      <c r="K15" s="13">
        <v>7</v>
      </c>
      <c r="L15" s="13">
        <v>8</v>
      </c>
      <c r="M15" s="13">
        <v>9</v>
      </c>
      <c r="N15" s="13">
        <v>10</v>
      </c>
      <c r="O15" s="13" t="s">
        <v>55</v>
      </c>
      <c r="P15" s="13">
        <v>12</v>
      </c>
      <c r="Q15" s="13">
        <v>13</v>
      </c>
      <c r="R15" s="13">
        <v>14</v>
      </c>
      <c r="S15" s="13">
        <v>15</v>
      </c>
      <c r="T15" s="13" t="s">
        <v>22</v>
      </c>
      <c r="U15" s="13" t="s">
        <v>23</v>
      </c>
      <c r="V15" s="13" t="s">
        <v>24</v>
      </c>
      <c r="W15" s="13">
        <v>19</v>
      </c>
      <c r="X15" s="13">
        <v>20</v>
      </c>
      <c r="Y15" s="13">
        <v>21</v>
      </c>
      <c r="Z15" s="13" t="s">
        <v>25</v>
      </c>
      <c r="AA15" s="13">
        <v>23</v>
      </c>
      <c r="AB15" s="13">
        <v>24</v>
      </c>
      <c r="AC15" s="13">
        <v>25</v>
      </c>
      <c r="AD15" s="13">
        <v>26</v>
      </c>
      <c r="AE15" s="13" t="s">
        <v>26</v>
      </c>
      <c r="AF15" s="13">
        <v>28</v>
      </c>
    </row>
    <row r="16" spans="1:32" ht="9" customHeight="1">
      <c r="A16" s="1"/>
      <c r="B16" s="14"/>
      <c r="C16" s="14"/>
      <c r="D16" s="14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6">
      <c r="A17" s="3"/>
      <c r="B17" s="16" t="s">
        <v>86</v>
      </c>
      <c r="C17" s="16"/>
      <c r="D17" s="16"/>
      <c r="E17" s="4"/>
      <c r="F17" s="10"/>
      <c r="G17" s="10"/>
      <c r="H17" s="10"/>
      <c r="I17" s="10"/>
      <c r="J17" s="53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6">
      <c r="A18" s="3"/>
      <c r="B18" s="16"/>
      <c r="C18" s="16"/>
      <c r="D18" s="16"/>
      <c r="E18" s="4"/>
      <c r="F18" s="10"/>
      <c r="G18" s="10"/>
      <c r="H18" s="10"/>
      <c r="I18" s="10"/>
      <c r="J18" s="53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6">
      <c r="A19" s="3"/>
      <c r="B19" s="16"/>
      <c r="C19" s="64" t="s">
        <v>87</v>
      </c>
      <c r="D19" s="64"/>
      <c r="E19" s="65"/>
      <c r="F19" s="66">
        <f t="shared" ref="F19:AE19" si="0">+F21+F32</f>
        <v>136672633.29000002</v>
      </c>
      <c r="G19" s="66">
        <f t="shared" si="0"/>
        <v>84063831.719999999</v>
      </c>
      <c r="H19" s="66">
        <f t="shared" si="0"/>
        <v>0</v>
      </c>
      <c r="I19" s="66">
        <f t="shared" si="0"/>
        <v>262499.53000000003</v>
      </c>
      <c r="J19" s="66">
        <f t="shared" si="0"/>
        <v>220998964.54000002</v>
      </c>
      <c r="K19" s="66">
        <f t="shared" si="0"/>
        <v>2754850.03</v>
      </c>
      <c r="L19" s="66">
        <f t="shared" si="0"/>
        <v>38233099.400000006</v>
      </c>
      <c r="M19" s="66">
        <f t="shared" si="0"/>
        <v>0</v>
      </c>
      <c r="N19" s="66">
        <f t="shared" si="0"/>
        <v>30863537.010000002</v>
      </c>
      <c r="O19" s="66">
        <f t="shared" si="0"/>
        <v>71851486.439999998</v>
      </c>
      <c r="P19" s="66">
        <f t="shared" si="0"/>
        <v>0</v>
      </c>
      <c r="Q19" s="66">
        <f t="shared" si="0"/>
        <v>881766.79</v>
      </c>
      <c r="R19" s="66">
        <f t="shared" si="0"/>
        <v>0</v>
      </c>
      <c r="S19" s="66">
        <f t="shared" si="0"/>
        <v>99545.35</v>
      </c>
      <c r="T19" s="66">
        <f t="shared" si="0"/>
        <v>981312.14</v>
      </c>
      <c r="U19" s="66">
        <f t="shared" si="0"/>
        <v>72832798.579999998</v>
      </c>
      <c r="V19" s="66">
        <f t="shared" si="0"/>
        <v>293831763.12</v>
      </c>
      <c r="W19" s="66">
        <f t="shared" si="0"/>
        <v>0</v>
      </c>
      <c r="X19" s="66">
        <f t="shared" si="0"/>
        <v>0</v>
      </c>
      <c r="Y19" s="66">
        <f t="shared" si="0"/>
        <v>0</v>
      </c>
      <c r="Z19" s="66">
        <f t="shared" si="0"/>
        <v>0</v>
      </c>
      <c r="AA19" s="66">
        <f t="shared" si="0"/>
        <v>139427483.31999999</v>
      </c>
      <c r="AB19" s="66">
        <f t="shared" si="0"/>
        <v>123178697.91</v>
      </c>
      <c r="AC19" s="66">
        <f t="shared" si="0"/>
        <v>0</v>
      </c>
      <c r="AD19" s="66">
        <f t="shared" si="0"/>
        <v>31225581.890000004</v>
      </c>
      <c r="AE19" s="66">
        <f t="shared" si="0"/>
        <v>293831763.12</v>
      </c>
      <c r="AF19" s="10"/>
    </row>
    <row r="20" spans="1:36">
      <c r="A20" s="3"/>
      <c r="B20" s="16"/>
      <c r="C20" s="16"/>
      <c r="D20" s="16"/>
      <c r="E20" s="4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10"/>
    </row>
    <row r="21" spans="1:36">
      <c r="A21" s="3"/>
      <c r="B21" s="16"/>
      <c r="C21" s="27" t="s">
        <v>88</v>
      </c>
      <c r="D21" s="68"/>
      <c r="E21" s="69"/>
      <c r="F21" s="70">
        <f>SUM(F23:F30)</f>
        <v>35741387.900000006</v>
      </c>
      <c r="G21" s="70">
        <f>SUM(G23:G30)</f>
        <v>36010793.969999999</v>
      </c>
      <c r="H21" s="70">
        <f>SUM(H23:H30)</f>
        <v>0</v>
      </c>
      <c r="I21" s="70">
        <f>SUM(I23:I30)</f>
        <v>262499.53000000003</v>
      </c>
      <c r="J21" s="70">
        <f>SUM(F21:I21)</f>
        <v>72014681.400000006</v>
      </c>
      <c r="K21" s="70">
        <f>SUM(K23:K30)</f>
        <v>121051.83</v>
      </c>
      <c r="L21" s="70">
        <f>SUM(L23:L30)</f>
        <v>19046465.059999999</v>
      </c>
      <c r="M21" s="70">
        <f>SUM(M23:M30)</f>
        <v>0</v>
      </c>
      <c r="N21" s="70">
        <f>SUM(N23:N30)</f>
        <v>28230754.020000003</v>
      </c>
      <c r="O21" s="70">
        <f>SUM(K21:N21)</f>
        <v>47398270.909999996</v>
      </c>
      <c r="P21" s="70">
        <f>SUM(P23:P30)</f>
        <v>0</v>
      </c>
      <c r="Q21" s="70">
        <f>SUM(Q23:Q30)</f>
        <v>246901.64</v>
      </c>
      <c r="R21" s="70">
        <f>SUM(R23:R30)</f>
        <v>0</v>
      </c>
      <c r="S21" s="70">
        <f>SUM(S23:S30)</f>
        <v>99545.35</v>
      </c>
      <c r="T21" s="70">
        <f>SUM(P21:S21)</f>
        <v>346446.99</v>
      </c>
      <c r="U21" s="70">
        <f>+O21+T21</f>
        <v>47744717.899999999</v>
      </c>
      <c r="V21" s="70">
        <f>+J21+U21</f>
        <v>119759399.30000001</v>
      </c>
      <c r="W21" s="70">
        <f>SUM(W23:W30)</f>
        <v>0</v>
      </c>
      <c r="X21" s="70">
        <f>SUM(X23:X30)</f>
        <v>0</v>
      </c>
      <c r="Y21" s="70">
        <f>SUM(Y23:Y30)</f>
        <v>0</v>
      </c>
      <c r="Z21" s="70">
        <f>SUM(W21:Y21)</f>
        <v>0</v>
      </c>
      <c r="AA21" s="70">
        <f>+F21+K21+P21+W21</f>
        <v>35862439.730000004</v>
      </c>
      <c r="AB21" s="70">
        <f>+G21+L21+Q21+X21</f>
        <v>55304160.670000002</v>
      </c>
      <c r="AC21" s="70">
        <f>+H21+M21+R21</f>
        <v>0</v>
      </c>
      <c r="AD21" s="70">
        <f>+I21+N21+S21+Y21</f>
        <v>28592798.900000006</v>
      </c>
      <c r="AE21" s="70">
        <f>SUM(AA21:AD21)</f>
        <v>119759399.30000001</v>
      </c>
      <c r="AF21" s="71"/>
      <c r="AG21" s="72">
        <f>+V21+Z21-AE21</f>
        <v>0</v>
      </c>
      <c r="AI21" s="18"/>
    </row>
    <row r="22" spans="1:36" ht="3" customHeight="1">
      <c r="A22" s="3"/>
      <c r="B22" s="16"/>
      <c r="C22" s="73"/>
      <c r="D22" s="73"/>
      <c r="E22" s="74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5"/>
      <c r="AG22" s="76"/>
      <c r="AI22" s="18"/>
    </row>
    <row r="23" spans="1:36">
      <c r="A23" s="3"/>
      <c r="B23" s="16"/>
      <c r="C23" s="73" t="s">
        <v>89</v>
      </c>
      <c r="D23" s="73"/>
      <c r="E23" s="74"/>
      <c r="F23" s="77">
        <v>343658.93000000005</v>
      </c>
      <c r="G23" s="77">
        <v>2490647.5700000003</v>
      </c>
      <c r="H23" s="77">
        <v>0</v>
      </c>
      <c r="I23" s="77">
        <v>0</v>
      </c>
      <c r="J23" s="77">
        <f>SUM(F23:I23)</f>
        <v>2834306.5000000005</v>
      </c>
      <c r="K23" s="78">
        <v>80489.2</v>
      </c>
      <c r="L23" s="77">
        <v>5095744.8899999997</v>
      </c>
      <c r="M23" s="70"/>
      <c r="N23" s="83">
        <v>452415.32999999996</v>
      </c>
      <c r="O23" s="77">
        <f>SUM(K23:N23)</f>
        <v>5628649.4199999999</v>
      </c>
      <c r="P23" s="77">
        <v>0</v>
      </c>
      <c r="Q23" s="77">
        <v>0</v>
      </c>
      <c r="R23" s="77">
        <v>0</v>
      </c>
      <c r="S23" s="77">
        <v>0</v>
      </c>
      <c r="T23" s="77">
        <f>SUM(P23:S23)</f>
        <v>0</v>
      </c>
      <c r="U23" s="77">
        <f>+O23+T23</f>
        <v>5628649.4199999999</v>
      </c>
      <c r="V23" s="77">
        <f>+J23+U23</f>
        <v>8462955.9199999999</v>
      </c>
      <c r="W23" s="77">
        <v>0</v>
      </c>
      <c r="X23" s="77">
        <v>0</v>
      </c>
      <c r="Y23" s="77">
        <v>0</v>
      </c>
      <c r="Z23" s="77">
        <f t="shared" ref="Z23:Z30" si="1">SUM(W23:Y23)</f>
        <v>0</v>
      </c>
      <c r="AA23" s="77">
        <f t="shared" ref="AA23:AB30" si="2">+F23+K23+P23+W23</f>
        <v>424148.13000000006</v>
      </c>
      <c r="AB23" s="77">
        <f t="shared" si="2"/>
        <v>7586392.46</v>
      </c>
      <c r="AC23" s="77">
        <f t="shared" ref="AC23:AC30" si="3">+H23+M23+R23</f>
        <v>0</v>
      </c>
      <c r="AD23" s="77">
        <f t="shared" ref="AD23:AD30" si="4">+I23+N23+S23+Y23</f>
        <v>452415.32999999996</v>
      </c>
      <c r="AE23" s="77">
        <f t="shared" ref="AE23:AE30" si="5">SUM(AA23:AD23)</f>
        <v>8462955.9199999999</v>
      </c>
      <c r="AF23" s="10"/>
      <c r="AG23" s="18"/>
      <c r="AI23" s="18"/>
    </row>
    <row r="24" spans="1:36">
      <c r="A24" s="3"/>
      <c r="B24" s="16"/>
      <c r="C24" s="73" t="s">
        <v>90</v>
      </c>
      <c r="D24" s="73"/>
      <c r="E24" s="74"/>
      <c r="F24" s="77">
        <v>4694382.1400000006</v>
      </c>
      <c r="G24" s="77">
        <v>3810087.63</v>
      </c>
      <c r="H24" s="77">
        <v>0</v>
      </c>
      <c r="I24" s="77">
        <v>0</v>
      </c>
      <c r="J24" s="77">
        <f t="shared" ref="J24:J30" si="6">SUM(F24:I24)</f>
        <v>8504469.7699999996</v>
      </c>
      <c r="K24" s="78">
        <v>0</v>
      </c>
      <c r="L24" s="77">
        <v>3733494.57</v>
      </c>
      <c r="M24" s="70"/>
      <c r="N24" s="83">
        <v>3017968.51</v>
      </c>
      <c r="O24" s="77">
        <f t="shared" ref="O24:O30" si="7">SUM(K24:N24)</f>
        <v>6751463.0800000001</v>
      </c>
      <c r="P24" s="77">
        <v>0</v>
      </c>
      <c r="Q24" s="77">
        <v>0</v>
      </c>
      <c r="R24" s="77">
        <v>0</v>
      </c>
      <c r="S24" s="77">
        <v>0</v>
      </c>
      <c r="T24" s="77">
        <f>SUM(P24:S24)</f>
        <v>0</v>
      </c>
      <c r="U24" s="77">
        <f t="shared" ref="U24:U30" si="8">+O24+T24</f>
        <v>6751463.0800000001</v>
      </c>
      <c r="V24" s="77">
        <f t="shared" ref="V24:V30" si="9">+J24+U24</f>
        <v>15255932.85</v>
      </c>
      <c r="W24" s="77">
        <v>0</v>
      </c>
      <c r="X24" s="77">
        <v>0</v>
      </c>
      <c r="Y24" s="77">
        <v>0</v>
      </c>
      <c r="Z24" s="77">
        <f t="shared" si="1"/>
        <v>0</v>
      </c>
      <c r="AA24" s="77">
        <f t="shared" si="2"/>
        <v>4694382.1400000006</v>
      </c>
      <c r="AB24" s="77">
        <f t="shared" si="2"/>
        <v>7543582.1999999993</v>
      </c>
      <c r="AC24" s="77">
        <f t="shared" si="3"/>
        <v>0</v>
      </c>
      <c r="AD24" s="77">
        <f t="shared" si="4"/>
        <v>3017968.51</v>
      </c>
      <c r="AE24" s="77">
        <f t="shared" si="5"/>
        <v>15255932.85</v>
      </c>
      <c r="AF24" s="10"/>
      <c r="AG24" s="18"/>
      <c r="AI24" s="18"/>
    </row>
    <row r="25" spans="1:36">
      <c r="A25" s="3"/>
      <c r="B25" s="16"/>
      <c r="C25" s="79" t="s">
        <v>91</v>
      </c>
      <c r="D25" s="73"/>
      <c r="E25" s="74"/>
      <c r="F25" s="77">
        <v>5081127.2700000005</v>
      </c>
      <c r="G25" s="77">
        <v>4114922.4699999997</v>
      </c>
      <c r="H25" s="77">
        <v>0</v>
      </c>
      <c r="I25" s="77">
        <v>0</v>
      </c>
      <c r="J25" s="77">
        <f t="shared" si="6"/>
        <v>9196049.7400000002</v>
      </c>
      <c r="K25" s="78">
        <v>40562.630000000005</v>
      </c>
      <c r="L25" s="77">
        <v>7523719.4799999995</v>
      </c>
      <c r="M25" s="70"/>
      <c r="N25" s="83">
        <v>1768209.69</v>
      </c>
      <c r="O25" s="77">
        <f t="shared" si="7"/>
        <v>9332491.7999999989</v>
      </c>
      <c r="P25" s="77">
        <v>0</v>
      </c>
      <c r="Q25" s="77">
        <v>12187.5</v>
      </c>
      <c r="R25" s="77">
        <v>0</v>
      </c>
      <c r="S25" s="77">
        <v>0</v>
      </c>
      <c r="T25" s="77">
        <f t="shared" ref="T25:T30" si="10">SUM(P25:S25)</f>
        <v>12187.5</v>
      </c>
      <c r="U25" s="77">
        <f t="shared" si="8"/>
        <v>9344679.2999999989</v>
      </c>
      <c r="V25" s="77">
        <f t="shared" si="9"/>
        <v>18540729.039999999</v>
      </c>
      <c r="W25" s="77">
        <v>0</v>
      </c>
      <c r="X25" s="77">
        <v>0</v>
      </c>
      <c r="Y25" s="77">
        <v>0</v>
      </c>
      <c r="Z25" s="77">
        <f t="shared" si="1"/>
        <v>0</v>
      </c>
      <c r="AA25" s="77">
        <f t="shared" si="2"/>
        <v>5121689.9000000004</v>
      </c>
      <c r="AB25" s="77">
        <f t="shared" si="2"/>
        <v>11650829.449999999</v>
      </c>
      <c r="AC25" s="77">
        <f t="shared" si="3"/>
        <v>0</v>
      </c>
      <c r="AD25" s="77">
        <f t="shared" si="4"/>
        <v>1768209.69</v>
      </c>
      <c r="AE25" s="77">
        <f t="shared" si="5"/>
        <v>18540729.039999999</v>
      </c>
      <c r="AF25" s="10"/>
      <c r="AG25" s="18"/>
      <c r="AI25" s="18"/>
    </row>
    <row r="26" spans="1:36">
      <c r="A26" s="3"/>
      <c r="B26" s="16"/>
      <c r="C26" s="79" t="s">
        <v>92</v>
      </c>
      <c r="D26" s="73"/>
      <c r="E26" s="74"/>
      <c r="F26" s="77">
        <v>4074683.54</v>
      </c>
      <c r="G26" s="77">
        <v>5221725.24</v>
      </c>
      <c r="H26" s="77">
        <v>0</v>
      </c>
      <c r="I26" s="77">
        <v>0</v>
      </c>
      <c r="J26" s="77">
        <f t="shared" si="6"/>
        <v>9296408.7800000012</v>
      </c>
      <c r="K26" s="78">
        <v>0</v>
      </c>
      <c r="L26" s="77">
        <v>1482492.16</v>
      </c>
      <c r="M26" s="70"/>
      <c r="N26" s="83">
        <v>2644799.34</v>
      </c>
      <c r="O26" s="77">
        <f t="shared" si="7"/>
        <v>4127291.5</v>
      </c>
      <c r="P26" s="77">
        <v>0</v>
      </c>
      <c r="Q26" s="77">
        <v>37875.410000000003</v>
      </c>
      <c r="R26" s="77">
        <v>0</v>
      </c>
      <c r="S26" s="77">
        <v>49214.28</v>
      </c>
      <c r="T26" s="77">
        <f t="shared" si="10"/>
        <v>87089.69</v>
      </c>
      <c r="U26" s="77">
        <f t="shared" si="8"/>
        <v>4214381.1900000004</v>
      </c>
      <c r="V26" s="77">
        <f t="shared" si="9"/>
        <v>13510789.970000003</v>
      </c>
      <c r="W26" s="77">
        <v>0</v>
      </c>
      <c r="X26" s="77">
        <v>0</v>
      </c>
      <c r="Y26" s="77">
        <v>0</v>
      </c>
      <c r="Z26" s="77">
        <f t="shared" si="1"/>
        <v>0</v>
      </c>
      <c r="AA26" s="77">
        <f t="shared" si="2"/>
        <v>4074683.54</v>
      </c>
      <c r="AB26" s="77">
        <f t="shared" si="2"/>
        <v>6742092.8100000005</v>
      </c>
      <c r="AC26" s="77">
        <f t="shared" si="3"/>
        <v>0</v>
      </c>
      <c r="AD26" s="77">
        <f t="shared" si="4"/>
        <v>2694013.6199999996</v>
      </c>
      <c r="AE26" s="77">
        <f t="shared" si="5"/>
        <v>13510789.970000001</v>
      </c>
      <c r="AF26" s="10"/>
      <c r="AG26" s="18"/>
      <c r="AI26" s="18"/>
    </row>
    <row r="27" spans="1:36">
      <c r="A27" s="3"/>
      <c r="B27" s="16"/>
      <c r="C27" s="79" t="s">
        <v>93</v>
      </c>
      <c r="D27" s="73"/>
      <c r="E27" s="74"/>
      <c r="F27" s="77">
        <v>6046056.9100000001</v>
      </c>
      <c r="G27" s="77">
        <v>3929504.59</v>
      </c>
      <c r="H27" s="77">
        <v>0</v>
      </c>
      <c r="I27" s="77">
        <v>75106.679999999993</v>
      </c>
      <c r="J27" s="77">
        <f t="shared" si="6"/>
        <v>10050668.18</v>
      </c>
      <c r="K27" s="78">
        <v>0</v>
      </c>
      <c r="L27" s="77">
        <v>339197.17</v>
      </c>
      <c r="M27" s="70"/>
      <c r="N27" s="83">
        <v>4554143.5</v>
      </c>
      <c r="O27" s="77">
        <f t="shared" si="7"/>
        <v>4893340.67</v>
      </c>
      <c r="P27" s="77">
        <v>0</v>
      </c>
      <c r="Q27" s="77">
        <v>196838.73</v>
      </c>
      <c r="R27" s="77">
        <v>0</v>
      </c>
      <c r="S27" s="77">
        <v>0</v>
      </c>
      <c r="T27" s="77">
        <f t="shared" si="10"/>
        <v>196838.73</v>
      </c>
      <c r="U27" s="77">
        <f t="shared" si="8"/>
        <v>5090179.4000000004</v>
      </c>
      <c r="V27" s="77">
        <f t="shared" si="9"/>
        <v>15140847.58</v>
      </c>
      <c r="W27" s="77">
        <v>0</v>
      </c>
      <c r="X27" s="77">
        <v>0</v>
      </c>
      <c r="Y27" s="77">
        <v>0</v>
      </c>
      <c r="Z27" s="77">
        <f t="shared" si="1"/>
        <v>0</v>
      </c>
      <c r="AA27" s="77">
        <f t="shared" si="2"/>
        <v>6046056.9100000001</v>
      </c>
      <c r="AB27" s="77">
        <f t="shared" si="2"/>
        <v>4465540.49</v>
      </c>
      <c r="AC27" s="77">
        <f t="shared" si="3"/>
        <v>0</v>
      </c>
      <c r="AD27" s="77">
        <f t="shared" si="4"/>
        <v>4629250.18</v>
      </c>
      <c r="AE27" s="77">
        <f t="shared" si="5"/>
        <v>15140847.58</v>
      </c>
      <c r="AF27" s="10"/>
      <c r="AG27" s="18"/>
      <c r="AI27" s="18"/>
    </row>
    <row r="28" spans="1:36">
      <c r="A28" s="3"/>
      <c r="B28" s="16"/>
      <c r="C28" s="79" t="s">
        <v>94</v>
      </c>
      <c r="D28" s="73"/>
      <c r="E28" s="74"/>
      <c r="F28" s="77">
        <v>5499762.5899999989</v>
      </c>
      <c r="G28" s="77">
        <v>5026621.5900000008</v>
      </c>
      <c r="H28" s="77">
        <v>0</v>
      </c>
      <c r="I28" s="77">
        <v>0</v>
      </c>
      <c r="J28" s="77">
        <f t="shared" si="6"/>
        <v>10526384.18</v>
      </c>
      <c r="K28" s="78">
        <v>0</v>
      </c>
      <c r="L28" s="77">
        <v>0</v>
      </c>
      <c r="M28" s="70"/>
      <c r="N28" s="83">
        <v>12149057.48</v>
      </c>
      <c r="O28" s="77">
        <f t="shared" si="7"/>
        <v>12149057.48</v>
      </c>
      <c r="P28" s="77">
        <v>0</v>
      </c>
      <c r="Q28" s="77">
        <v>0</v>
      </c>
      <c r="R28" s="77">
        <v>0</v>
      </c>
      <c r="S28" s="77">
        <v>0</v>
      </c>
      <c r="T28" s="77">
        <f t="shared" si="10"/>
        <v>0</v>
      </c>
      <c r="U28" s="77">
        <f t="shared" si="8"/>
        <v>12149057.48</v>
      </c>
      <c r="V28" s="77">
        <f t="shared" si="9"/>
        <v>22675441.66</v>
      </c>
      <c r="W28" s="77">
        <v>0</v>
      </c>
      <c r="X28" s="77">
        <v>0</v>
      </c>
      <c r="Y28" s="77">
        <v>0</v>
      </c>
      <c r="Z28" s="77">
        <f t="shared" si="1"/>
        <v>0</v>
      </c>
      <c r="AA28" s="77">
        <f t="shared" si="2"/>
        <v>5499762.5899999989</v>
      </c>
      <c r="AB28" s="77">
        <f t="shared" si="2"/>
        <v>5026621.5900000008</v>
      </c>
      <c r="AC28" s="77">
        <f t="shared" si="3"/>
        <v>0</v>
      </c>
      <c r="AD28" s="77">
        <f t="shared" si="4"/>
        <v>12149057.48</v>
      </c>
      <c r="AE28" s="77">
        <f t="shared" si="5"/>
        <v>22675441.66</v>
      </c>
      <c r="AF28" s="10"/>
      <c r="AG28" s="18"/>
      <c r="AI28" s="18"/>
    </row>
    <row r="29" spans="1:36">
      <c r="A29" s="3"/>
      <c r="B29" s="16"/>
      <c r="C29" s="79" t="s">
        <v>95</v>
      </c>
      <c r="D29" s="73"/>
      <c r="E29" s="74"/>
      <c r="F29" s="77">
        <v>9087636.1800000016</v>
      </c>
      <c r="G29" s="77">
        <v>6306580.6200000001</v>
      </c>
      <c r="H29" s="77">
        <v>0</v>
      </c>
      <c r="I29" s="77">
        <v>187392.85</v>
      </c>
      <c r="J29" s="77">
        <f t="shared" si="6"/>
        <v>15581609.65</v>
      </c>
      <c r="K29" s="78">
        <v>0</v>
      </c>
      <c r="L29" s="77">
        <v>0</v>
      </c>
      <c r="M29" s="70"/>
      <c r="N29" s="83">
        <v>1857622.05</v>
      </c>
      <c r="O29" s="77">
        <f t="shared" si="7"/>
        <v>1857622.05</v>
      </c>
      <c r="P29" s="77">
        <v>0</v>
      </c>
      <c r="Q29" s="77">
        <v>0</v>
      </c>
      <c r="R29" s="77">
        <v>0</v>
      </c>
      <c r="S29" s="77">
        <v>50331.07</v>
      </c>
      <c r="T29" s="77">
        <f t="shared" si="10"/>
        <v>50331.07</v>
      </c>
      <c r="U29" s="77">
        <f t="shared" si="8"/>
        <v>1907953.12</v>
      </c>
      <c r="V29" s="77">
        <f t="shared" si="9"/>
        <v>17489562.77</v>
      </c>
      <c r="W29" s="77">
        <v>0</v>
      </c>
      <c r="X29" s="77">
        <v>0</v>
      </c>
      <c r="Y29" s="77">
        <v>0</v>
      </c>
      <c r="Z29" s="77">
        <f t="shared" si="1"/>
        <v>0</v>
      </c>
      <c r="AA29" s="77">
        <f t="shared" si="2"/>
        <v>9087636.1800000016</v>
      </c>
      <c r="AB29" s="77">
        <f t="shared" si="2"/>
        <v>6306580.6200000001</v>
      </c>
      <c r="AC29" s="77">
        <f t="shared" si="3"/>
        <v>0</v>
      </c>
      <c r="AD29" s="77">
        <f t="shared" si="4"/>
        <v>2095345.9700000002</v>
      </c>
      <c r="AE29" s="77">
        <f t="shared" si="5"/>
        <v>17489562.77</v>
      </c>
      <c r="AF29" s="10"/>
      <c r="AG29" s="18"/>
      <c r="AI29" s="18"/>
    </row>
    <row r="30" spans="1:36">
      <c r="A30" s="3"/>
      <c r="B30" s="16"/>
      <c r="C30" s="79" t="s">
        <v>96</v>
      </c>
      <c r="D30" s="73"/>
      <c r="E30" s="74"/>
      <c r="F30" s="77">
        <v>914080.34000000008</v>
      </c>
      <c r="G30" s="77">
        <v>5110704.2599999988</v>
      </c>
      <c r="H30" s="77">
        <v>0</v>
      </c>
      <c r="I30" s="77">
        <v>0</v>
      </c>
      <c r="J30" s="77">
        <f t="shared" si="6"/>
        <v>6024784.5999999987</v>
      </c>
      <c r="K30" s="78">
        <v>0</v>
      </c>
      <c r="L30" s="77">
        <v>871816.78999999992</v>
      </c>
      <c r="M30" s="70"/>
      <c r="N30" s="83">
        <v>1786538.12</v>
      </c>
      <c r="O30" s="77">
        <f t="shared" si="7"/>
        <v>2658354.91</v>
      </c>
      <c r="P30" s="77">
        <v>0</v>
      </c>
      <c r="Q30" s="77">
        <v>0</v>
      </c>
      <c r="R30" s="77">
        <v>0</v>
      </c>
      <c r="S30" s="77">
        <v>0</v>
      </c>
      <c r="T30" s="77">
        <f t="shared" si="10"/>
        <v>0</v>
      </c>
      <c r="U30" s="77">
        <f t="shared" si="8"/>
        <v>2658354.91</v>
      </c>
      <c r="V30" s="77">
        <f t="shared" si="9"/>
        <v>8683139.5099999979</v>
      </c>
      <c r="W30" s="77">
        <v>0</v>
      </c>
      <c r="X30" s="77">
        <v>0</v>
      </c>
      <c r="Y30" s="77">
        <v>0</v>
      </c>
      <c r="Z30" s="77">
        <f t="shared" si="1"/>
        <v>0</v>
      </c>
      <c r="AA30" s="77">
        <f t="shared" si="2"/>
        <v>914080.34000000008</v>
      </c>
      <c r="AB30" s="77">
        <f t="shared" si="2"/>
        <v>5982521.0499999989</v>
      </c>
      <c r="AC30" s="77">
        <f t="shared" si="3"/>
        <v>0</v>
      </c>
      <c r="AD30" s="77">
        <f t="shared" si="4"/>
        <v>1786538.12</v>
      </c>
      <c r="AE30" s="77">
        <f t="shared" si="5"/>
        <v>8683139.5099999979</v>
      </c>
      <c r="AF30" s="10"/>
      <c r="AG30" s="18"/>
      <c r="AI30" s="18"/>
    </row>
    <row r="31" spans="1:36">
      <c r="A31" s="3"/>
      <c r="B31" s="16"/>
      <c r="C31" s="16"/>
      <c r="D31" s="16"/>
      <c r="E31" s="4"/>
      <c r="F31" s="31"/>
      <c r="G31" s="31"/>
      <c r="H31" s="31"/>
      <c r="I31" s="31"/>
      <c r="J31" s="31"/>
      <c r="K31" s="4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10"/>
      <c r="AG31" s="18"/>
      <c r="AI31" s="18"/>
    </row>
    <row r="32" spans="1:36">
      <c r="A32" s="3"/>
      <c r="B32" s="16"/>
      <c r="C32" s="27" t="s">
        <v>109</v>
      </c>
      <c r="D32" s="16"/>
      <c r="E32" s="4"/>
      <c r="F32" s="70">
        <f t="shared" ref="F32:AE32" si="11">SUM(F34:F41)</f>
        <v>100931245.39000002</v>
      </c>
      <c r="G32" s="70">
        <f t="shared" si="11"/>
        <v>48053037.75</v>
      </c>
      <c r="H32" s="70">
        <f t="shared" si="11"/>
        <v>0</v>
      </c>
      <c r="I32" s="70">
        <f t="shared" si="11"/>
        <v>0</v>
      </c>
      <c r="J32" s="70">
        <f t="shared" si="11"/>
        <v>148984283.14000002</v>
      </c>
      <c r="K32" s="70">
        <f t="shared" si="11"/>
        <v>2633798.1999999997</v>
      </c>
      <c r="L32" s="70">
        <f t="shared" si="11"/>
        <v>19186634.340000004</v>
      </c>
      <c r="M32" s="70">
        <f t="shared" si="11"/>
        <v>0</v>
      </c>
      <c r="N32" s="70">
        <f t="shared" si="11"/>
        <v>2632782.9899999998</v>
      </c>
      <c r="O32" s="70">
        <f t="shared" si="11"/>
        <v>24453215.530000001</v>
      </c>
      <c r="P32" s="70">
        <f t="shared" si="11"/>
        <v>0</v>
      </c>
      <c r="Q32" s="70">
        <f t="shared" si="11"/>
        <v>634865.15</v>
      </c>
      <c r="R32" s="70">
        <f t="shared" si="11"/>
        <v>0</v>
      </c>
      <c r="S32" s="70">
        <f t="shared" si="11"/>
        <v>0</v>
      </c>
      <c r="T32" s="70">
        <f t="shared" si="11"/>
        <v>634865.15</v>
      </c>
      <c r="U32" s="70">
        <f t="shared" si="11"/>
        <v>25088080.679999996</v>
      </c>
      <c r="V32" s="70">
        <f t="shared" si="11"/>
        <v>174072363.82000002</v>
      </c>
      <c r="W32" s="70">
        <f t="shared" si="11"/>
        <v>0</v>
      </c>
      <c r="X32" s="70">
        <f t="shared" si="11"/>
        <v>0</v>
      </c>
      <c r="Y32" s="70">
        <f t="shared" si="11"/>
        <v>0</v>
      </c>
      <c r="Z32" s="70">
        <f t="shared" si="11"/>
        <v>0</v>
      </c>
      <c r="AA32" s="70">
        <f t="shared" si="11"/>
        <v>103565043.59</v>
      </c>
      <c r="AB32" s="70">
        <f t="shared" si="11"/>
        <v>67874537.239999995</v>
      </c>
      <c r="AC32" s="70">
        <f t="shared" si="11"/>
        <v>0</v>
      </c>
      <c r="AD32" s="70">
        <f t="shared" si="11"/>
        <v>2632782.9899999998</v>
      </c>
      <c r="AE32" s="70">
        <f t="shared" si="11"/>
        <v>174072363.82000002</v>
      </c>
      <c r="AF32" s="80"/>
      <c r="AG32" s="81"/>
      <c r="AH32" s="82"/>
      <c r="AI32" s="81"/>
      <c r="AJ32" s="82"/>
    </row>
    <row r="33" spans="1:35" ht="4.5" customHeight="1">
      <c r="A33" s="3"/>
      <c r="B33" s="16"/>
      <c r="C33" s="16"/>
      <c r="D33" s="16"/>
      <c r="E33" s="4"/>
      <c r="F33" s="31"/>
      <c r="G33" s="31"/>
      <c r="H33" s="31"/>
      <c r="I33" s="31"/>
      <c r="J33" s="31"/>
      <c r="K33" s="4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10"/>
      <c r="AG33" s="18"/>
      <c r="AI33" s="18"/>
    </row>
    <row r="34" spans="1:35">
      <c r="A34" s="3"/>
      <c r="B34" s="16"/>
      <c r="C34" s="73" t="s">
        <v>89</v>
      </c>
      <c r="D34" s="73"/>
      <c r="E34" s="74"/>
      <c r="F34" s="83">
        <v>8278926.2800000012</v>
      </c>
      <c r="G34" s="83">
        <v>252150.36000000002</v>
      </c>
      <c r="H34" s="83">
        <v>0</v>
      </c>
      <c r="I34" s="83">
        <v>0</v>
      </c>
      <c r="J34" s="77">
        <f t="shared" ref="J34:J41" si="12">SUM(F34:I34)</f>
        <v>8531076.6400000006</v>
      </c>
      <c r="K34" s="84">
        <v>1480744.0199999998</v>
      </c>
      <c r="L34" s="83">
        <v>2834940.32</v>
      </c>
      <c r="M34" s="83">
        <v>0</v>
      </c>
      <c r="N34" s="83">
        <v>2526641.0299999998</v>
      </c>
      <c r="O34" s="77">
        <f t="shared" ref="O34:O41" si="13">SUM(K34:N34)</f>
        <v>6842325.3699999992</v>
      </c>
      <c r="P34" s="77">
        <v>0</v>
      </c>
      <c r="Q34" s="77">
        <v>0</v>
      </c>
      <c r="R34" s="77">
        <v>0</v>
      </c>
      <c r="S34" s="77">
        <v>0</v>
      </c>
      <c r="T34" s="77">
        <f t="shared" ref="T34:T41" si="14">SUM(P34:S34)</f>
        <v>0</v>
      </c>
      <c r="U34" s="77">
        <f t="shared" ref="U34:U41" si="15">+O34+T34</f>
        <v>6842325.3699999992</v>
      </c>
      <c r="V34" s="77">
        <f t="shared" ref="V34:V41" si="16">+J34+U34</f>
        <v>15373402.01</v>
      </c>
      <c r="W34" s="77">
        <v>0</v>
      </c>
      <c r="X34" s="77">
        <v>0</v>
      </c>
      <c r="Y34" s="77">
        <v>0</v>
      </c>
      <c r="Z34" s="77">
        <f t="shared" ref="Z34:Z41" si="17">SUM(W34:Y34)</f>
        <v>0</v>
      </c>
      <c r="AA34" s="77">
        <f t="shared" ref="AA34:AB41" si="18">+F34+K34+P34+W34</f>
        <v>9759670.3000000007</v>
      </c>
      <c r="AB34" s="77">
        <f t="shared" si="18"/>
        <v>3087090.6799999997</v>
      </c>
      <c r="AC34" s="77">
        <f t="shared" ref="AC34:AC41" si="19">+H34+M34+R34</f>
        <v>0</v>
      </c>
      <c r="AD34" s="77">
        <f t="shared" ref="AD34:AD41" si="20">+I34+N34+S34+Y34</f>
        <v>2526641.0299999998</v>
      </c>
      <c r="AE34" s="77">
        <f t="shared" ref="AE34:AE41" si="21">SUM(AA34:AD34)</f>
        <v>15373402.01</v>
      </c>
      <c r="AF34" s="10"/>
      <c r="AG34" s="18"/>
      <c r="AI34" s="18"/>
    </row>
    <row r="35" spans="1:35">
      <c r="A35" s="3"/>
      <c r="B35" s="16"/>
      <c r="C35" s="73" t="s">
        <v>90</v>
      </c>
      <c r="D35" s="73"/>
      <c r="E35" s="74"/>
      <c r="F35" s="83">
        <v>11460283.999999998</v>
      </c>
      <c r="G35" s="83">
        <v>2308584.1500000004</v>
      </c>
      <c r="H35" s="83">
        <v>0</v>
      </c>
      <c r="I35" s="83">
        <v>0</v>
      </c>
      <c r="J35" s="77">
        <f t="shared" si="12"/>
        <v>13768868.149999999</v>
      </c>
      <c r="K35" s="84">
        <v>16935.580000000002</v>
      </c>
      <c r="L35" s="83">
        <v>3398809.0900000003</v>
      </c>
      <c r="M35" s="83">
        <v>0</v>
      </c>
      <c r="N35" s="83">
        <v>84326.78</v>
      </c>
      <c r="O35" s="77">
        <f t="shared" si="13"/>
        <v>3500071.45</v>
      </c>
      <c r="P35" s="77">
        <v>0</v>
      </c>
      <c r="Q35" s="77">
        <v>41797.760000000002</v>
      </c>
      <c r="R35" s="77">
        <v>0</v>
      </c>
      <c r="S35" s="77">
        <v>0</v>
      </c>
      <c r="T35" s="77">
        <f t="shared" si="14"/>
        <v>41797.760000000002</v>
      </c>
      <c r="U35" s="77">
        <f t="shared" si="15"/>
        <v>3541869.21</v>
      </c>
      <c r="V35" s="77">
        <f t="shared" si="16"/>
        <v>17310737.359999999</v>
      </c>
      <c r="W35" s="77">
        <v>0</v>
      </c>
      <c r="X35" s="77">
        <v>0</v>
      </c>
      <c r="Y35" s="77">
        <v>0</v>
      </c>
      <c r="Z35" s="77">
        <f t="shared" si="17"/>
        <v>0</v>
      </c>
      <c r="AA35" s="77">
        <f t="shared" si="18"/>
        <v>11477219.579999998</v>
      </c>
      <c r="AB35" s="77">
        <f t="shared" si="18"/>
        <v>5749191</v>
      </c>
      <c r="AC35" s="77">
        <f t="shared" si="19"/>
        <v>0</v>
      </c>
      <c r="AD35" s="77">
        <f t="shared" si="20"/>
        <v>84326.78</v>
      </c>
      <c r="AE35" s="77">
        <f t="shared" si="21"/>
        <v>17310737.359999999</v>
      </c>
      <c r="AF35" s="10"/>
      <c r="AG35" s="18"/>
      <c r="AI35" s="18"/>
    </row>
    <row r="36" spans="1:35">
      <c r="A36" s="3"/>
      <c r="B36" s="16"/>
      <c r="C36" s="79" t="s">
        <v>91</v>
      </c>
      <c r="D36" s="73"/>
      <c r="E36" s="74"/>
      <c r="F36" s="83">
        <v>15198765.379999999</v>
      </c>
      <c r="G36" s="83">
        <v>5327250.6099999994</v>
      </c>
      <c r="H36" s="83">
        <v>0</v>
      </c>
      <c r="I36" s="83">
        <v>0</v>
      </c>
      <c r="J36" s="77">
        <f t="shared" si="12"/>
        <v>20526015.989999998</v>
      </c>
      <c r="K36" s="84">
        <v>336105.73</v>
      </c>
      <c r="L36" s="83">
        <v>2872187.0500000003</v>
      </c>
      <c r="M36" s="83">
        <v>0</v>
      </c>
      <c r="N36" s="83">
        <v>0</v>
      </c>
      <c r="O36" s="77">
        <f t="shared" si="13"/>
        <v>3208292.7800000003</v>
      </c>
      <c r="P36" s="77">
        <v>0</v>
      </c>
      <c r="Q36" s="77">
        <v>27533.600000000002</v>
      </c>
      <c r="R36" s="77">
        <v>0</v>
      </c>
      <c r="S36" s="77">
        <v>0</v>
      </c>
      <c r="T36" s="77">
        <f t="shared" si="14"/>
        <v>27533.600000000002</v>
      </c>
      <c r="U36" s="77">
        <f t="shared" si="15"/>
        <v>3235826.3800000004</v>
      </c>
      <c r="V36" s="77">
        <f t="shared" si="16"/>
        <v>23761842.369999997</v>
      </c>
      <c r="W36" s="77">
        <v>0</v>
      </c>
      <c r="X36" s="77">
        <v>0</v>
      </c>
      <c r="Y36" s="77">
        <v>0</v>
      </c>
      <c r="Z36" s="77">
        <f t="shared" si="17"/>
        <v>0</v>
      </c>
      <c r="AA36" s="77">
        <f t="shared" si="18"/>
        <v>15534871.109999999</v>
      </c>
      <c r="AB36" s="77">
        <f t="shared" si="18"/>
        <v>8226971.2599999998</v>
      </c>
      <c r="AC36" s="77">
        <f t="shared" si="19"/>
        <v>0</v>
      </c>
      <c r="AD36" s="77">
        <f t="shared" si="20"/>
        <v>0</v>
      </c>
      <c r="AE36" s="77">
        <f t="shared" si="21"/>
        <v>23761842.369999997</v>
      </c>
      <c r="AF36" s="10"/>
      <c r="AG36" s="18"/>
      <c r="AI36" s="18"/>
    </row>
    <row r="37" spans="1:35">
      <c r="A37" s="3"/>
      <c r="B37" s="16"/>
      <c r="C37" s="79" t="s">
        <v>92</v>
      </c>
      <c r="D37" s="73"/>
      <c r="E37" s="74"/>
      <c r="F37" s="83">
        <v>8467327.3000000007</v>
      </c>
      <c r="G37" s="83">
        <v>7818197.2200000007</v>
      </c>
      <c r="H37" s="83">
        <v>0</v>
      </c>
      <c r="I37" s="83">
        <v>0</v>
      </c>
      <c r="J37" s="77">
        <f t="shared" si="12"/>
        <v>16285524.520000001</v>
      </c>
      <c r="K37" s="84">
        <v>773096.56</v>
      </c>
      <c r="L37" s="83">
        <v>5749606.7000000002</v>
      </c>
      <c r="M37" s="83">
        <v>0</v>
      </c>
      <c r="N37" s="83">
        <v>21815.18</v>
      </c>
      <c r="O37" s="77">
        <f t="shared" si="13"/>
        <v>6544518.4399999995</v>
      </c>
      <c r="P37" s="77">
        <v>0</v>
      </c>
      <c r="Q37" s="77">
        <v>10031.790000000001</v>
      </c>
      <c r="R37" s="77">
        <v>0</v>
      </c>
      <c r="S37" s="77">
        <v>0</v>
      </c>
      <c r="T37" s="77">
        <f t="shared" si="14"/>
        <v>10031.790000000001</v>
      </c>
      <c r="U37" s="77">
        <f t="shared" si="15"/>
        <v>6554550.2299999995</v>
      </c>
      <c r="V37" s="77">
        <f t="shared" si="16"/>
        <v>22840074.75</v>
      </c>
      <c r="W37" s="77">
        <v>0</v>
      </c>
      <c r="X37" s="77">
        <v>0</v>
      </c>
      <c r="Y37" s="77">
        <v>0</v>
      </c>
      <c r="Z37" s="77">
        <f t="shared" si="17"/>
        <v>0</v>
      </c>
      <c r="AA37" s="77">
        <f t="shared" si="18"/>
        <v>9240423.8600000013</v>
      </c>
      <c r="AB37" s="77">
        <f t="shared" si="18"/>
        <v>13577835.710000001</v>
      </c>
      <c r="AC37" s="77">
        <f t="shared" si="19"/>
        <v>0</v>
      </c>
      <c r="AD37" s="77">
        <f t="shared" si="20"/>
        <v>21815.18</v>
      </c>
      <c r="AE37" s="77">
        <f t="shared" si="21"/>
        <v>22840074.75</v>
      </c>
      <c r="AF37" s="10"/>
      <c r="AG37" s="18"/>
      <c r="AI37" s="18"/>
    </row>
    <row r="38" spans="1:35">
      <c r="A38" s="3"/>
      <c r="B38" s="16"/>
      <c r="C38" s="79" t="s">
        <v>93</v>
      </c>
      <c r="D38" s="73"/>
      <c r="E38" s="74"/>
      <c r="F38" s="83">
        <v>24543750.470000006</v>
      </c>
      <c r="G38" s="83">
        <v>7226562.8800000008</v>
      </c>
      <c r="H38" s="83">
        <v>0</v>
      </c>
      <c r="I38" s="83">
        <v>0</v>
      </c>
      <c r="J38" s="77">
        <f t="shared" si="12"/>
        <v>31770313.350000009</v>
      </c>
      <c r="K38" s="84">
        <v>17759.14</v>
      </c>
      <c r="L38" s="83">
        <v>59477.049999999996</v>
      </c>
      <c r="M38" s="83">
        <v>0</v>
      </c>
      <c r="N38" s="83">
        <v>0</v>
      </c>
      <c r="O38" s="77">
        <f t="shared" si="13"/>
        <v>77236.19</v>
      </c>
      <c r="P38" s="77">
        <v>0</v>
      </c>
      <c r="Q38" s="77">
        <v>30889.3</v>
      </c>
      <c r="R38" s="77">
        <v>0</v>
      </c>
      <c r="S38" s="77">
        <v>0</v>
      </c>
      <c r="T38" s="77">
        <f t="shared" si="14"/>
        <v>30889.3</v>
      </c>
      <c r="U38" s="77">
        <f t="shared" si="15"/>
        <v>108125.49</v>
      </c>
      <c r="V38" s="77">
        <f t="shared" si="16"/>
        <v>31878438.840000007</v>
      </c>
      <c r="W38" s="77">
        <v>0</v>
      </c>
      <c r="X38" s="77">
        <v>0</v>
      </c>
      <c r="Y38" s="77">
        <v>0</v>
      </c>
      <c r="Z38" s="77">
        <f t="shared" si="17"/>
        <v>0</v>
      </c>
      <c r="AA38" s="77">
        <f t="shared" si="18"/>
        <v>24561509.610000007</v>
      </c>
      <c r="AB38" s="77">
        <f t="shared" si="18"/>
        <v>7316929.2300000004</v>
      </c>
      <c r="AC38" s="77">
        <f t="shared" si="19"/>
        <v>0</v>
      </c>
      <c r="AD38" s="77">
        <f t="shared" si="20"/>
        <v>0</v>
      </c>
      <c r="AE38" s="77">
        <f t="shared" si="21"/>
        <v>31878438.840000007</v>
      </c>
      <c r="AF38" s="10"/>
      <c r="AG38" s="18"/>
      <c r="AI38" s="18"/>
    </row>
    <row r="39" spans="1:35">
      <c r="A39" s="3"/>
      <c r="B39" s="16"/>
      <c r="C39" s="79" t="s">
        <v>94</v>
      </c>
      <c r="D39" s="73"/>
      <c r="E39" s="74"/>
      <c r="F39" s="83">
        <v>12210233.65</v>
      </c>
      <c r="G39" s="83">
        <v>8682647.8699999992</v>
      </c>
      <c r="H39" s="83">
        <v>0</v>
      </c>
      <c r="I39" s="83">
        <v>0</v>
      </c>
      <c r="J39" s="77">
        <f t="shared" si="12"/>
        <v>20892881.52</v>
      </c>
      <c r="K39" s="84">
        <v>9157.17</v>
      </c>
      <c r="L39" s="83">
        <v>1139054</v>
      </c>
      <c r="M39" s="83">
        <v>0</v>
      </c>
      <c r="N39" s="83">
        <v>0</v>
      </c>
      <c r="O39" s="77">
        <f t="shared" si="13"/>
        <v>1148211.17</v>
      </c>
      <c r="P39" s="77">
        <v>0</v>
      </c>
      <c r="Q39" s="77">
        <v>236050.25</v>
      </c>
      <c r="R39" s="77">
        <v>0</v>
      </c>
      <c r="S39" s="77">
        <v>0</v>
      </c>
      <c r="T39" s="77">
        <f t="shared" si="14"/>
        <v>236050.25</v>
      </c>
      <c r="U39" s="77">
        <f t="shared" si="15"/>
        <v>1384261.42</v>
      </c>
      <c r="V39" s="77">
        <f t="shared" si="16"/>
        <v>22277142.939999998</v>
      </c>
      <c r="W39" s="77">
        <v>0</v>
      </c>
      <c r="X39" s="77">
        <v>0</v>
      </c>
      <c r="Y39" s="77">
        <v>0</v>
      </c>
      <c r="Z39" s="77">
        <f t="shared" si="17"/>
        <v>0</v>
      </c>
      <c r="AA39" s="77">
        <f t="shared" si="18"/>
        <v>12219390.82</v>
      </c>
      <c r="AB39" s="77">
        <f t="shared" si="18"/>
        <v>10057752.119999999</v>
      </c>
      <c r="AC39" s="77">
        <f t="shared" si="19"/>
        <v>0</v>
      </c>
      <c r="AD39" s="77">
        <f t="shared" si="20"/>
        <v>0</v>
      </c>
      <c r="AE39" s="77">
        <f t="shared" si="21"/>
        <v>22277142.939999998</v>
      </c>
      <c r="AF39" s="10"/>
      <c r="AG39" s="18"/>
      <c r="AI39" s="18"/>
    </row>
    <row r="40" spans="1:35">
      <c r="A40" s="3"/>
      <c r="B40" s="16"/>
      <c r="C40" s="79" t="s">
        <v>95</v>
      </c>
      <c r="D40" s="73"/>
      <c r="E40" s="74"/>
      <c r="F40" s="83">
        <v>11020162.499999998</v>
      </c>
      <c r="G40" s="83">
        <v>9623685.2300000023</v>
      </c>
      <c r="H40" s="83">
        <v>0</v>
      </c>
      <c r="I40" s="83">
        <v>0</v>
      </c>
      <c r="J40" s="77">
        <f t="shared" si="12"/>
        <v>20643847.73</v>
      </c>
      <c r="K40" s="84">
        <v>0</v>
      </c>
      <c r="L40" s="83">
        <v>2205589.6</v>
      </c>
      <c r="M40" s="83">
        <v>0</v>
      </c>
      <c r="N40" s="83">
        <v>0</v>
      </c>
      <c r="O40" s="77">
        <f t="shared" si="13"/>
        <v>2205589.6</v>
      </c>
      <c r="P40" s="77">
        <v>0</v>
      </c>
      <c r="Q40" s="77">
        <v>288562.45</v>
      </c>
      <c r="R40" s="77">
        <v>0</v>
      </c>
      <c r="S40" s="77">
        <v>0</v>
      </c>
      <c r="T40" s="77">
        <f t="shared" si="14"/>
        <v>288562.45</v>
      </c>
      <c r="U40" s="77">
        <f t="shared" si="15"/>
        <v>2494152.0500000003</v>
      </c>
      <c r="V40" s="77">
        <f t="shared" si="16"/>
        <v>23137999.780000001</v>
      </c>
      <c r="W40" s="77">
        <v>0</v>
      </c>
      <c r="X40" s="77">
        <v>0</v>
      </c>
      <c r="Y40" s="77">
        <v>0</v>
      </c>
      <c r="Z40" s="77">
        <f t="shared" si="17"/>
        <v>0</v>
      </c>
      <c r="AA40" s="77">
        <f t="shared" si="18"/>
        <v>11020162.499999998</v>
      </c>
      <c r="AB40" s="77">
        <f t="shared" si="18"/>
        <v>12117837.280000001</v>
      </c>
      <c r="AC40" s="77">
        <f t="shared" si="19"/>
        <v>0</v>
      </c>
      <c r="AD40" s="77">
        <f t="shared" si="20"/>
        <v>0</v>
      </c>
      <c r="AE40" s="77">
        <f t="shared" si="21"/>
        <v>23137999.780000001</v>
      </c>
      <c r="AF40" s="10"/>
      <c r="AG40" s="18"/>
      <c r="AI40" s="18"/>
    </row>
    <row r="41" spans="1:35">
      <c r="A41" s="3"/>
      <c r="B41" s="16"/>
      <c r="C41" s="79" t="s">
        <v>96</v>
      </c>
      <c r="D41" s="73"/>
      <c r="E41" s="74"/>
      <c r="F41" s="83">
        <v>9751795.8100000024</v>
      </c>
      <c r="G41" s="83">
        <v>6813959.4299999978</v>
      </c>
      <c r="H41" s="83">
        <v>0</v>
      </c>
      <c r="I41" s="83">
        <v>0</v>
      </c>
      <c r="J41" s="77">
        <f t="shared" si="12"/>
        <v>16565755.24</v>
      </c>
      <c r="K41" s="84">
        <v>0</v>
      </c>
      <c r="L41" s="83">
        <v>926970.53</v>
      </c>
      <c r="M41" s="83">
        <v>0</v>
      </c>
      <c r="N41" s="83">
        <v>0</v>
      </c>
      <c r="O41" s="77">
        <f t="shared" si="13"/>
        <v>926970.53</v>
      </c>
      <c r="P41" s="77">
        <v>0</v>
      </c>
      <c r="Q41" s="77">
        <v>0</v>
      </c>
      <c r="R41" s="77">
        <v>0</v>
      </c>
      <c r="S41" s="77">
        <v>0</v>
      </c>
      <c r="T41" s="77">
        <f t="shared" si="14"/>
        <v>0</v>
      </c>
      <c r="U41" s="77">
        <f t="shared" si="15"/>
        <v>926970.53</v>
      </c>
      <c r="V41" s="77">
        <f t="shared" si="16"/>
        <v>17492725.77</v>
      </c>
      <c r="W41" s="77">
        <v>0</v>
      </c>
      <c r="X41" s="77">
        <v>0</v>
      </c>
      <c r="Y41" s="77">
        <v>0</v>
      </c>
      <c r="Z41" s="77">
        <f t="shared" si="17"/>
        <v>0</v>
      </c>
      <c r="AA41" s="77">
        <f t="shared" si="18"/>
        <v>9751795.8100000024</v>
      </c>
      <c r="AB41" s="77">
        <f t="shared" si="18"/>
        <v>7740929.9599999981</v>
      </c>
      <c r="AC41" s="77">
        <f t="shared" si="19"/>
        <v>0</v>
      </c>
      <c r="AD41" s="77">
        <f t="shared" si="20"/>
        <v>0</v>
      </c>
      <c r="AE41" s="77">
        <f t="shared" si="21"/>
        <v>17492725.77</v>
      </c>
      <c r="AF41" s="10"/>
      <c r="AG41" s="18"/>
      <c r="AI41" s="18"/>
    </row>
    <row r="42" spans="1:35">
      <c r="A42" s="3"/>
      <c r="B42" s="16"/>
      <c r="C42" s="16"/>
      <c r="D42" s="16"/>
      <c r="E42" s="4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0"/>
      <c r="AG42" s="18">
        <f t="shared" ref="AG42:AG62" si="22">+V42+Z42-AE42</f>
        <v>0</v>
      </c>
      <c r="AI42" s="18"/>
    </row>
    <row r="43" spans="1:35" ht="6" customHeight="1">
      <c r="A43" s="3"/>
      <c r="B43" s="16"/>
      <c r="C43" s="16"/>
      <c r="D43" s="16"/>
      <c r="E43" s="4"/>
      <c r="F43" s="31"/>
      <c r="G43" s="31"/>
      <c r="H43" s="31"/>
      <c r="I43" s="31"/>
      <c r="J43" s="31"/>
      <c r="K43" s="31"/>
      <c r="L43" s="31"/>
      <c r="M43" s="31"/>
      <c r="N43" s="31"/>
      <c r="O43" s="31">
        <f t="shared" ref="O43:O62" si="23">SUM(K43:N43)</f>
        <v>0</v>
      </c>
      <c r="P43" s="31"/>
      <c r="Q43" s="31"/>
      <c r="R43" s="31"/>
      <c r="S43" s="31"/>
      <c r="T43" s="31">
        <f t="shared" ref="T43:T62" si="24">SUM(P43:S43)</f>
        <v>0</v>
      </c>
      <c r="U43" s="31">
        <f t="shared" ref="U43:U62" si="25">+O43+T43</f>
        <v>0</v>
      </c>
      <c r="V43" s="31">
        <f t="shared" ref="V43:V62" si="26">+J43+U43</f>
        <v>0</v>
      </c>
      <c r="W43" s="31"/>
      <c r="X43" s="31"/>
      <c r="Y43" s="31"/>
      <c r="Z43" s="31">
        <f t="shared" ref="Z43:Z62" si="27">SUM(W43:Y43)</f>
        <v>0</v>
      </c>
      <c r="AA43" s="31">
        <f t="shared" ref="AA43:AB62" si="28">+F43+K43+P43+W43</f>
        <v>0</v>
      </c>
      <c r="AB43" s="31">
        <f t="shared" si="28"/>
        <v>0</v>
      </c>
      <c r="AC43" s="31">
        <f t="shared" ref="AC43:AC62" si="29">+H43+M43+R43</f>
        <v>0</v>
      </c>
      <c r="AD43" s="31">
        <f t="shared" ref="AD43:AD62" si="30">+I43+N43+S43+Y43</f>
        <v>0</v>
      </c>
      <c r="AE43" s="31">
        <f t="shared" ref="AE43:AE62" si="31">SUM(AA43:AD43)</f>
        <v>0</v>
      </c>
      <c r="AF43" s="10"/>
      <c r="AG43" s="18">
        <f t="shared" si="22"/>
        <v>0</v>
      </c>
    </row>
    <row r="44" spans="1:35">
      <c r="A44" s="3"/>
      <c r="B44" s="27" t="s">
        <v>27</v>
      </c>
      <c r="C44" s="16"/>
      <c r="D44" s="16"/>
      <c r="E44" s="4"/>
      <c r="F44" s="85">
        <v>0</v>
      </c>
      <c r="G44" s="85">
        <v>0</v>
      </c>
      <c r="H44" s="85">
        <v>0</v>
      </c>
      <c r="I44" s="85">
        <v>0</v>
      </c>
      <c r="J44" s="85">
        <f t="shared" ref="J44:J62" si="32">SUM(F44:I44)</f>
        <v>0</v>
      </c>
      <c r="K44" s="85">
        <v>0</v>
      </c>
      <c r="L44" s="85">
        <v>0</v>
      </c>
      <c r="M44" s="85">
        <v>0</v>
      </c>
      <c r="N44" s="85">
        <v>0</v>
      </c>
      <c r="O44" s="85">
        <f t="shared" si="23"/>
        <v>0</v>
      </c>
      <c r="P44" s="85">
        <v>0</v>
      </c>
      <c r="Q44" s="85">
        <v>0</v>
      </c>
      <c r="R44" s="85">
        <v>0</v>
      </c>
      <c r="S44" s="85">
        <v>0</v>
      </c>
      <c r="T44" s="85">
        <f t="shared" si="24"/>
        <v>0</v>
      </c>
      <c r="U44" s="85">
        <f t="shared" si="25"/>
        <v>0</v>
      </c>
      <c r="V44" s="85">
        <f t="shared" si="26"/>
        <v>0</v>
      </c>
      <c r="W44" s="85">
        <v>0</v>
      </c>
      <c r="X44" s="85">
        <v>0</v>
      </c>
      <c r="Y44" s="85">
        <v>0</v>
      </c>
      <c r="Z44" s="85">
        <f t="shared" si="27"/>
        <v>0</v>
      </c>
      <c r="AA44" s="85">
        <f t="shared" si="28"/>
        <v>0</v>
      </c>
      <c r="AB44" s="85">
        <f t="shared" si="28"/>
        <v>0</v>
      </c>
      <c r="AC44" s="85">
        <f t="shared" si="29"/>
        <v>0</v>
      </c>
      <c r="AD44" s="85">
        <f t="shared" si="30"/>
        <v>0</v>
      </c>
      <c r="AE44" s="85">
        <f t="shared" si="31"/>
        <v>0</v>
      </c>
      <c r="AF44" s="10"/>
      <c r="AG44" s="18">
        <f t="shared" si="22"/>
        <v>0</v>
      </c>
    </row>
    <row r="45" spans="1:35" ht="15" customHeight="1">
      <c r="A45" s="3"/>
      <c r="B45" s="16"/>
      <c r="C45" s="16"/>
      <c r="D45" s="16"/>
      <c r="E45" s="4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10"/>
      <c r="AG45" s="18">
        <f t="shared" si="22"/>
        <v>0</v>
      </c>
    </row>
    <row r="46" spans="1:35" ht="15" customHeight="1">
      <c r="A46" s="3"/>
      <c r="B46" s="86" t="s">
        <v>28</v>
      </c>
      <c r="C46" s="87"/>
      <c r="D46" s="87"/>
      <c r="E46" s="88"/>
      <c r="F46" s="89">
        <f t="shared" ref="F46:AE46" si="33">SUM(F48:F55)</f>
        <v>21224757.190000001</v>
      </c>
      <c r="G46" s="89">
        <f t="shared" si="33"/>
        <v>4512441.41</v>
      </c>
      <c r="H46" s="89">
        <f t="shared" si="33"/>
        <v>0</v>
      </c>
      <c r="I46" s="89">
        <f t="shared" si="33"/>
        <v>10607.150000000001</v>
      </c>
      <c r="J46" s="89">
        <f t="shared" si="33"/>
        <v>25747805.75</v>
      </c>
      <c r="K46" s="89">
        <f t="shared" si="33"/>
        <v>65655.510000000009</v>
      </c>
      <c r="L46" s="89">
        <f t="shared" si="33"/>
        <v>2815725.68</v>
      </c>
      <c r="M46" s="89">
        <f t="shared" si="33"/>
        <v>0</v>
      </c>
      <c r="N46" s="89">
        <f t="shared" si="33"/>
        <v>1464026.7799999998</v>
      </c>
      <c r="O46" s="89">
        <f t="shared" si="33"/>
        <v>4345407.9700000007</v>
      </c>
      <c r="P46" s="89">
        <f t="shared" si="33"/>
        <v>0</v>
      </c>
      <c r="Q46" s="89">
        <f t="shared" si="33"/>
        <v>20547.239999999998</v>
      </c>
      <c r="R46" s="89">
        <f t="shared" si="33"/>
        <v>0</v>
      </c>
      <c r="S46" s="89">
        <f t="shared" si="33"/>
        <v>5634.65</v>
      </c>
      <c r="T46" s="89">
        <f t="shared" si="33"/>
        <v>26181.89</v>
      </c>
      <c r="U46" s="89">
        <f t="shared" si="33"/>
        <v>4371589.8600000003</v>
      </c>
      <c r="V46" s="89">
        <f t="shared" si="33"/>
        <v>30119395.610000003</v>
      </c>
      <c r="W46" s="89">
        <f t="shared" si="33"/>
        <v>0</v>
      </c>
      <c r="X46" s="89">
        <f t="shared" si="33"/>
        <v>0</v>
      </c>
      <c r="Y46" s="89">
        <f t="shared" si="33"/>
        <v>0</v>
      </c>
      <c r="Z46" s="89">
        <f t="shared" si="33"/>
        <v>0</v>
      </c>
      <c r="AA46" s="89">
        <f t="shared" si="33"/>
        <v>21290412.699999999</v>
      </c>
      <c r="AB46" s="89">
        <f t="shared" si="33"/>
        <v>7348714.3300000001</v>
      </c>
      <c r="AC46" s="89">
        <f t="shared" si="33"/>
        <v>0</v>
      </c>
      <c r="AD46" s="89">
        <f t="shared" si="33"/>
        <v>1480268.5799999998</v>
      </c>
      <c r="AE46" s="89">
        <f t="shared" si="33"/>
        <v>30119395.610000003</v>
      </c>
      <c r="AF46" s="10"/>
      <c r="AG46" s="18"/>
    </row>
    <row r="47" spans="1:35" ht="5.25" customHeight="1">
      <c r="A47" s="3"/>
      <c r="B47" s="16"/>
      <c r="C47" s="16"/>
      <c r="D47" s="16"/>
      <c r="E47" s="4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10"/>
      <c r="AG47" s="18"/>
    </row>
    <row r="48" spans="1:35" ht="15" customHeight="1">
      <c r="A48" s="3"/>
      <c r="B48" s="16"/>
      <c r="C48" s="73" t="s">
        <v>89</v>
      </c>
      <c r="D48" s="16"/>
      <c r="E48" s="4"/>
      <c r="F48" s="83">
        <v>2027421.7100000002</v>
      </c>
      <c r="G48" s="83">
        <v>93492.99</v>
      </c>
      <c r="H48" s="83">
        <v>0</v>
      </c>
      <c r="I48" s="83">
        <v>0</v>
      </c>
      <c r="J48" s="83">
        <f>SUM(F48:I48)</f>
        <v>2120914.7000000002</v>
      </c>
      <c r="K48" s="83">
        <v>37742.39</v>
      </c>
      <c r="L48" s="83">
        <v>893714.25</v>
      </c>
      <c r="M48" s="83">
        <v>0</v>
      </c>
      <c r="N48" s="83">
        <v>25252.7</v>
      </c>
      <c r="O48" s="83">
        <f>SUM(K48:N48)</f>
        <v>956709.34</v>
      </c>
      <c r="P48" s="83">
        <v>0</v>
      </c>
      <c r="Q48" s="83">
        <v>0</v>
      </c>
      <c r="R48" s="83">
        <v>0</v>
      </c>
      <c r="S48" s="83">
        <v>0</v>
      </c>
      <c r="T48" s="83">
        <f>SUM(P48:S48)</f>
        <v>0</v>
      </c>
      <c r="U48" s="83">
        <f>+O48+T48</f>
        <v>956709.34</v>
      </c>
      <c r="V48" s="77">
        <f t="shared" ref="V48:V55" si="34">+J48+U48</f>
        <v>3077624.04</v>
      </c>
      <c r="W48" s="83">
        <v>0</v>
      </c>
      <c r="X48" s="83">
        <v>0</v>
      </c>
      <c r="Y48" s="83">
        <v>0</v>
      </c>
      <c r="Z48" s="83">
        <f>SUM(W48:Y48)</f>
        <v>0</v>
      </c>
      <c r="AA48" s="77">
        <f t="shared" ref="AA48:AB55" si="35">+F48+K48+P48+W48</f>
        <v>2065164.1</v>
      </c>
      <c r="AB48" s="77">
        <f t="shared" si="35"/>
        <v>987207.24</v>
      </c>
      <c r="AC48" s="77">
        <f t="shared" ref="AC48:AC55" si="36">+H48+M48+R48</f>
        <v>0</v>
      </c>
      <c r="AD48" s="77">
        <f t="shared" ref="AD48:AD55" si="37">+I48+N48+S48+Y48</f>
        <v>25252.7</v>
      </c>
      <c r="AE48" s="77">
        <f t="shared" ref="AE48:AE55" si="38">SUM(AA48:AD48)</f>
        <v>3077624.04</v>
      </c>
      <c r="AF48" s="10"/>
      <c r="AG48" s="18"/>
    </row>
    <row r="49" spans="1:35" ht="15" customHeight="1">
      <c r="A49" s="3"/>
      <c r="B49" s="16"/>
      <c r="C49" s="73" t="s">
        <v>90</v>
      </c>
      <c r="D49" s="16"/>
      <c r="E49" s="4"/>
      <c r="F49" s="83">
        <v>2177169.8899999997</v>
      </c>
      <c r="G49" s="83">
        <v>286390.06000000006</v>
      </c>
      <c r="H49" s="83">
        <v>0</v>
      </c>
      <c r="I49" s="83">
        <v>0</v>
      </c>
      <c r="J49" s="83">
        <f t="shared" ref="J49:J55" si="39">SUM(F49:I49)</f>
        <v>2463559.9499999997</v>
      </c>
      <c r="K49" s="83">
        <v>27913.120000000003</v>
      </c>
      <c r="L49" s="83">
        <v>175631.88</v>
      </c>
      <c r="M49" s="83">
        <v>0</v>
      </c>
      <c r="N49" s="83">
        <v>352089.31999999995</v>
      </c>
      <c r="O49" s="83">
        <f t="shared" ref="O49:O55" si="40">SUM(K49:N49)</f>
        <v>555634.31999999995</v>
      </c>
      <c r="P49" s="83">
        <v>0</v>
      </c>
      <c r="Q49" s="83">
        <v>0</v>
      </c>
      <c r="R49" s="83">
        <v>0</v>
      </c>
      <c r="S49" s="83">
        <v>0</v>
      </c>
      <c r="T49" s="83">
        <f t="shared" ref="T49:T55" si="41">SUM(P49:S49)</f>
        <v>0</v>
      </c>
      <c r="U49" s="83">
        <f t="shared" ref="U49:U55" si="42">+O49+T49</f>
        <v>555634.31999999995</v>
      </c>
      <c r="V49" s="77">
        <f t="shared" si="34"/>
        <v>3019194.2699999996</v>
      </c>
      <c r="W49" s="83">
        <v>0</v>
      </c>
      <c r="X49" s="83">
        <v>0</v>
      </c>
      <c r="Y49" s="83">
        <v>0</v>
      </c>
      <c r="Z49" s="83">
        <f t="shared" ref="Z49:Z55" si="43">SUM(W49:Y49)</f>
        <v>0</v>
      </c>
      <c r="AA49" s="77">
        <f t="shared" si="35"/>
        <v>2205083.0099999998</v>
      </c>
      <c r="AB49" s="77">
        <f t="shared" si="35"/>
        <v>462021.94000000006</v>
      </c>
      <c r="AC49" s="77">
        <f t="shared" si="36"/>
        <v>0</v>
      </c>
      <c r="AD49" s="77">
        <f t="shared" si="37"/>
        <v>352089.31999999995</v>
      </c>
      <c r="AE49" s="77">
        <f t="shared" si="38"/>
        <v>3019194.2699999996</v>
      </c>
      <c r="AF49" s="10"/>
      <c r="AG49" s="18"/>
    </row>
    <row r="50" spans="1:35" ht="15" customHeight="1">
      <c r="A50" s="3"/>
      <c r="B50" s="16"/>
      <c r="C50" s="79" t="s">
        <v>91</v>
      </c>
      <c r="D50" s="16"/>
      <c r="E50" s="4"/>
      <c r="F50" s="83">
        <v>2165476.14</v>
      </c>
      <c r="G50" s="83">
        <v>670326.40999999992</v>
      </c>
      <c r="H50" s="83">
        <v>0</v>
      </c>
      <c r="I50" s="83">
        <v>0</v>
      </c>
      <c r="J50" s="83">
        <f t="shared" si="39"/>
        <v>2835802.55</v>
      </c>
      <c r="K50" s="83">
        <v>0</v>
      </c>
      <c r="L50" s="83">
        <v>1037181.0500000002</v>
      </c>
      <c r="M50" s="83">
        <v>0</v>
      </c>
      <c r="N50" s="83">
        <v>68322.820000000007</v>
      </c>
      <c r="O50" s="83">
        <f t="shared" si="40"/>
        <v>1105503.8700000001</v>
      </c>
      <c r="P50" s="83">
        <v>0</v>
      </c>
      <c r="Q50" s="83">
        <v>0</v>
      </c>
      <c r="R50" s="83">
        <v>0</v>
      </c>
      <c r="S50" s="83">
        <v>0</v>
      </c>
      <c r="T50" s="83">
        <f t="shared" si="41"/>
        <v>0</v>
      </c>
      <c r="U50" s="83">
        <f t="shared" si="42"/>
        <v>1105503.8700000001</v>
      </c>
      <c r="V50" s="77">
        <f t="shared" si="34"/>
        <v>3941306.42</v>
      </c>
      <c r="W50" s="83">
        <v>0</v>
      </c>
      <c r="X50" s="83">
        <v>0</v>
      </c>
      <c r="Y50" s="83">
        <v>0</v>
      </c>
      <c r="Z50" s="83">
        <f t="shared" si="43"/>
        <v>0</v>
      </c>
      <c r="AA50" s="77">
        <f t="shared" si="35"/>
        <v>2165476.14</v>
      </c>
      <c r="AB50" s="77">
        <f t="shared" si="35"/>
        <v>1707507.46</v>
      </c>
      <c r="AC50" s="77">
        <f t="shared" si="36"/>
        <v>0</v>
      </c>
      <c r="AD50" s="77">
        <f t="shared" si="37"/>
        <v>68322.820000000007</v>
      </c>
      <c r="AE50" s="77">
        <f t="shared" si="38"/>
        <v>3941306.42</v>
      </c>
      <c r="AF50" s="10"/>
      <c r="AG50" s="18"/>
    </row>
    <row r="51" spans="1:35" ht="15" customHeight="1">
      <c r="A51" s="3"/>
      <c r="B51" s="16"/>
      <c r="C51" s="79" t="s">
        <v>92</v>
      </c>
      <c r="D51" s="16"/>
      <c r="E51" s="4"/>
      <c r="F51" s="83">
        <v>4328150.5599999996</v>
      </c>
      <c r="G51" s="83">
        <v>766744.99</v>
      </c>
      <c r="H51" s="83">
        <v>0</v>
      </c>
      <c r="I51" s="83">
        <v>0</v>
      </c>
      <c r="J51" s="83">
        <f t="shared" si="39"/>
        <v>5094895.55</v>
      </c>
      <c r="K51" s="83">
        <v>0</v>
      </c>
      <c r="L51" s="83">
        <v>529655.44000000006</v>
      </c>
      <c r="M51" s="83">
        <v>0</v>
      </c>
      <c r="N51" s="83">
        <v>188387.58999999997</v>
      </c>
      <c r="O51" s="83">
        <f t="shared" si="40"/>
        <v>718043.03</v>
      </c>
      <c r="P51" s="83">
        <v>0</v>
      </c>
      <c r="Q51" s="83">
        <v>0</v>
      </c>
      <c r="R51" s="83">
        <v>0</v>
      </c>
      <c r="S51" s="83">
        <v>2785.72</v>
      </c>
      <c r="T51" s="83">
        <f t="shared" si="41"/>
        <v>2785.72</v>
      </c>
      <c r="U51" s="83">
        <f t="shared" si="42"/>
        <v>720828.75</v>
      </c>
      <c r="V51" s="77">
        <f t="shared" si="34"/>
        <v>5815724.2999999998</v>
      </c>
      <c r="W51" s="83">
        <v>0</v>
      </c>
      <c r="X51" s="83">
        <v>0</v>
      </c>
      <c r="Y51" s="83">
        <v>0</v>
      </c>
      <c r="Z51" s="83">
        <f t="shared" si="43"/>
        <v>0</v>
      </c>
      <c r="AA51" s="77">
        <f t="shared" si="35"/>
        <v>4328150.5599999996</v>
      </c>
      <c r="AB51" s="77">
        <f t="shared" si="35"/>
        <v>1296400.4300000002</v>
      </c>
      <c r="AC51" s="77">
        <f t="shared" si="36"/>
        <v>0</v>
      </c>
      <c r="AD51" s="77">
        <f t="shared" si="37"/>
        <v>191173.30999999997</v>
      </c>
      <c r="AE51" s="77">
        <f t="shared" si="38"/>
        <v>5815724.2999999998</v>
      </c>
      <c r="AF51" s="10"/>
      <c r="AG51" s="18"/>
    </row>
    <row r="52" spans="1:35" ht="15" customHeight="1">
      <c r="A52" s="3"/>
      <c r="B52" s="16"/>
      <c r="C52" s="79" t="s">
        <v>93</v>
      </c>
      <c r="D52" s="16"/>
      <c r="E52" s="4"/>
      <c r="F52" s="83">
        <v>2674188.27</v>
      </c>
      <c r="G52" s="83">
        <v>357633.66000000003</v>
      </c>
      <c r="H52" s="83">
        <v>0</v>
      </c>
      <c r="I52" s="83">
        <v>0</v>
      </c>
      <c r="J52" s="83">
        <f t="shared" si="39"/>
        <v>3031821.93</v>
      </c>
      <c r="K52" s="83">
        <v>0</v>
      </c>
      <c r="L52" s="83">
        <v>20271.599999999999</v>
      </c>
      <c r="M52" s="83">
        <v>0</v>
      </c>
      <c r="N52" s="83">
        <v>285742.94</v>
      </c>
      <c r="O52" s="83">
        <f t="shared" si="40"/>
        <v>306014.53999999998</v>
      </c>
      <c r="P52" s="83">
        <v>0</v>
      </c>
      <c r="Q52" s="83">
        <v>11523.49</v>
      </c>
      <c r="R52" s="83">
        <v>0</v>
      </c>
      <c r="S52" s="83">
        <v>0</v>
      </c>
      <c r="T52" s="83">
        <f t="shared" si="41"/>
        <v>11523.49</v>
      </c>
      <c r="U52" s="83">
        <f t="shared" si="42"/>
        <v>317538.02999999997</v>
      </c>
      <c r="V52" s="77">
        <f t="shared" si="34"/>
        <v>3349359.96</v>
      </c>
      <c r="W52" s="83">
        <v>0</v>
      </c>
      <c r="X52" s="83">
        <v>0</v>
      </c>
      <c r="Y52" s="83">
        <v>0</v>
      </c>
      <c r="Z52" s="83">
        <f t="shared" si="43"/>
        <v>0</v>
      </c>
      <c r="AA52" s="77">
        <f t="shared" si="35"/>
        <v>2674188.27</v>
      </c>
      <c r="AB52" s="77">
        <f t="shared" si="35"/>
        <v>389428.75</v>
      </c>
      <c r="AC52" s="77">
        <f t="shared" si="36"/>
        <v>0</v>
      </c>
      <c r="AD52" s="77">
        <f t="shared" si="37"/>
        <v>285742.94</v>
      </c>
      <c r="AE52" s="77">
        <f t="shared" si="38"/>
        <v>3349359.96</v>
      </c>
      <c r="AF52" s="10"/>
      <c r="AG52" s="18"/>
    </row>
    <row r="53" spans="1:35" ht="15" customHeight="1">
      <c r="A53" s="3"/>
      <c r="B53" s="16"/>
      <c r="C53" s="79" t="s">
        <v>94</v>
      </c>
      <c r="D53" s="16"/>
      <c r="E53" s="4"/>
      <c r="F53" s="83">
        <v>2812623.02</v>
      </c>
      <c r="G53" s="83">
        <v>699485.52999999991</v>
      </c>
      <c r="H53" s="83">
        <v>0</v>
      </c>
      <c r="I53" s="83">
        <v>0</v>
      </c>
      <c r="J53" s="83">
        <f t="shared" si="39"/>
        <v>3512108.55</v>
      </c>
      <c r="K53" s="83">
        <v>0</v>
      </c>
      <c r="L53" s="83">
        <v>0</v>
      </c>
      <c r="M53" s="83">
        <v>0</v>
      </c>
      <c r="N53" s="83">
        <v>395333.24</v>
      </c>
      <c r="O53" s="83">
        <f t="shared" si="40"/>
        <v>395333.24</v>
      </c>
      <c r="P53" s="83">
        <v>0</v>
      </c>
      <c r="Q53" s="83">
        <v>9023.75</v>
      </c>
      <c r="R53" s="83">
        <v>0</v>
      </c>
      <c r="S53" s="83">
        <v>0</v>
      </c>
      <c r="T53" s="83">
        <f t="shared" si="41"/>
        <v>9023.75</v>
      </c>
      <c r="U53" s="83">
        <f t="shared" si="42"/>
        <v>404356.99</v>
      </c>
      <c r="V53" s="77">
        <f t="shared" si="34"/>
        <v>3916465.54</v>
      </c>
      <c r="W53" s="83">
        <v>0</v>
      </c>
      <c r="X53" s="83">
        <v>0</v>
      </c>
      <c r="Y53" s="83">
        <v>0</v>
      </c>
      <c r="Z53" s="83">
        <f t="shared" si="43"/>
        <v>0</v>
      </c>
      <c r="AA53" s="77">
        <f t="shared" si="35"/>
        <v>2812623.02</v>
      </c>
      <c r="AB53" s="77">
        <f t="shared" si="35"/>
        <v>708509.27999999991</v>
      </c>
      <c r="AC53" s="77">
        <f t="shared" si="36"/>
        <v>0</v>
      </c>
      <c r="AD53" s="77">
        <f t="shared" si="37"/>
        <v>395333.24</v>
      </c>
      <c r="AE53" s="77">
        <f t="shared" si="38"/>
        <v>3916465.54</v>
      </c>
      <c r="AF53" s="10"/>
      <c r="AG53" s="18"/>
    </row>
    <row r="54" spans="1:35" ht="15" customHeight="1">
      <c r="A54" s="3"/>
      <c r="B54" s="16"/>
      <c r="C54" s="79" t="s">
        <v>95</v>
      </c>
      <c r="D54" s="16"/>
      <c r="E54" s="4"/>
      <c r="F54" s="83">
        <v>2453062.5099999998</v>
      </c>
      <c r="G54" s="83">
        <v>923953.25</v>
      </c>
      <c r="H54" s="83">
        <v>0</v>
      </c>
      <c r="I54" s="83">
        <v>0</v>
      </c>
      <c r="J54" s="83">
        <f t="shared" si="39"/>
        <v>3377015.76</v>
      </c>
      <c r="K54" s="83">
        <v>0</v>
      </c>
      <c r="L54" s="83">
        <v>0</v>
      </c>
      <c r="M54" s="83">
        <v>0</v>
      </c>
      <c r="N54" s="83">
        <v>141612.45000000001</v>
      </c>
      <c r="O54" s="83">
        <f t="shared" si="40"/>
        <v>141612.45000000001</v>
      </c>
      <c r="P54" s="83">
        <v>0</v>
      </c>
      <c r="Q54" s="83">
        <v>0</v>
      </c>
      <c r="R54" s="83">
        <v>0</v>
      </c>
      <c r="S54" s="83">
        <v>0</v>
      </c>
      <c r="T54" s="83">
        <f t="shared" si="41"/>
        <v>0</v>
      </c>
      <c r="U54" s="83">
        <f t="shared" si="42"/>
        <v>141612.45000000001</v>
      </c>
      <c r="V54" s="77">
        <f t="shared" si="34"/>
        <v>3518628.21</v>
      </c>
      <c r="W54" s="83">
        <v>0</v>
      </c>
      <c r="X54" s="83">
        <v>0</v>
      </c>
      <c r="Y54" s="83">
        <v>0</v>
      </c>
      <c r="Z54" s="83">
        <f t="shared" si="43"/>
        <v>0</v>
      </c>
      <c r="AA54" s="77">
        <f t="shared" si="35"/>
        <v>2453062.5099999998</v>
      </c>
      <c r="AB54" s="77">
        <f t="shared" si="35"/>
        <v>923953.25</v>
      </c>
      <c r="AC54" s="77">
        <f t="shared" si="36"/>
        <v>0</v>
      </c>
      <c r="AD54" s="77">
        <f t="shared" si="37"/>
        <v>141612.45000000001</v>
      </c>
      <c r="AE54" s="77">
        <f t="shared" si="38"/>
        <v>3518628.21</v>
      </c>
      <c r="AF54" s="10"/>
      <c r="AG54" s="18"/>
    </row>
    <row r="55" spans="1:35" ht="15" customHeight="1">
      <c r="A55" s="3"/>
      <c r="B55" s="16"/>
      <c r="C55" s="79" t="s">
        <v>96</v>
      </c>
      <c r="D55" s="16"/>
      <c r="E55" s="4"/>
      <c r="F55" s="83">
        <v>2586665.09</v>
      </c>
      <c r="G55" s="83">
        <v>714414.52</v>
      </c>
      <c r="H55" s="83">
        <v>0</v>
      </c>
      <c r="I55" s="83">
        <v>10607.150000000001</v>
      </c>
      <c r="J55" s="83">
        <f t="shared" si="39"/>
        <v>3311686.76</v>
      </c>
      <c r="K55" s="83">
        <v>0</v>
      </c>
      <c r="L55" s="83">
        <v>159271.46000000002</v>
      </c>
      <c r="M55" s="83">
        <v>0</v>
      </c>
      <c r="N55" s="83">
        <v>7285.72</v>
      </c>
      <c r="O55" s="83">
        <f t="shared" si="40"/>
        <v>166557.18000000002</v>
      </c>
      <c r="P55" s="83">
        <v>0</v>
      </c>
      <c r="Q55" s="83">
        <v>0</v>
      </c>
      <c r="R55" s="83">
        <v>0</v>
      </c>
      <c r="S55" s="83">
        <v>2848.9300000000003</v>
      </c>
      <c r="T55" s="83">
        <f t="shared" si="41"/>
        <v>2848.9300000000003</v>
      </c>
      <c r="U55" s="83">
        <f t="shared" si="42"/>
        <v>169406.11000000002</v>
      </c>
      <c r="V55" s="77">
        <f t="shared" si="34"/>
        <v>3481092.8699999996</v>
      </c>
      <c r="W55" s="83">
        <v>0</v>
      </c>
      <c r="X55" s="83">
        <v>0</v>
      </c>
      <c r="Y55" s="83">
        <v>0</v>
      </c>
      <c r="Z55" s="83">
        <f t="shared" si="43"/>
        <v>0</v>
      </c>
      <c r="AA55" s="77">
        <f t="shared" si="35"/>
        <v>2586665.09</v>
      </c>
      <c r="AB55" s="77">
        <f t="shared" si="35"/>
        <v>873685.98</v>
      </c>
      <c r="AC55" s="77">
        <f t="shared" si="36"/>
        <v>0</v>
      </c>
      <c r="AD55" s="77">
        <f t="shared" si="37"/>
        <v>20741.800000000003</v>
      </c>
      <c r="AE55" s="77">
        <f t="shared" si="38"/>
        <v>3481092.8699999996</v>
      </c>
      <c r="AF55" s="10"/>
      <c r="AG55" s="18"/>
    </row>
    <row r="56" spans="1:35">
      <c r="A56" s="3"/>
      <c r="B56" s="45"/>
      <c r="C56" s="45"/>
      <c r="D56" s="45"/>
      <c r="E56" s="46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10"/>
      <c r="AG56" s="18"/>
      <c r="AI56" s="18"/>
    </row>
    <row r="57" spans="1:35" ht="5.25" customHeight="1">
      <c r="A57" s="3"/>
      <c r="B57" s="16"/>
      <c r="C57" s="16"/>
      <c r="D57" s="16"/>
      <c r="E57" s="4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>
        <f t="shared" si="27"/>
        <v>0</v>
      </c>
      <c r="AA57" s="31"/>
      <c r="AB57" s="31"/>
      <c r="AC57" s="31">
        <f t="shared" si="29"/>
        <v>0</v>
      </c>
      <c r="AD57" s="31"/>
      <c r="AE57" s="31"/>
      <c r="AF57" s="10"/>
      <c r="AG57" s="18"/>
    </row>
    <row r="58" spans="1:35">
      <c r="A58" s="3"/>
      <c r="B58" s="27" t="s">
        <v>29</v>
      </c>
      <c r="C58" s="27"/>
      <c r="D58" s="27"/>
      <c r="E58" s="90"/>
      <c r="F58" s="85"/>
      <c r="G58" s="85"/>
      <c r="H58" s="85"/>
      <c r="I58" s="85"/>
      <c r="J58" s="85">
        <f t="shared" si="32"/>
        <v>0</v>
      </c>
      <c r="K58" s="85"/>
      <c r="L58" s="85"/>
      <c r="M58" s="85"/>
      <c r="N58" s="85"/>
      <c r="O58" s="85">
        <f t="shared" si="23"/>
        <v>0</v>
      </c>
      <c r="P58" s="85"/>
      <c r="Q58" s="85"/>
      <c r="R58" s="85"/>
      <c r="S58" s="85"/>
      <c r="T58" s="85">
        <f t="shared" si="24"/>
        <v>0</v>
      </c>
      <c r="U58" s="85">
        <f t="shared" si="25"/>
        <v>0</v>
      </c>
      <c r="V58" s="85">
        <f t="shared" si="26"/>
        <v>0</v>
      </c>
      <c r="W58" s="85"/>
      <c r="X58" s="85"/>
      <c r="Y58" s="85"/>
      <c r="Z58" s="85">
        <f t="shared" si="27"/>
        <v>0</v>
      </c>
      <c r="AA58" s="85">
        <f t="shared" si="28"/>
        <v>0</v>
      </c>
      <c r="AB58" s="85">
        <f t="shared" si="28"/>
        <v>0</v>
      </c>
      <c r="AC58" s="85">
        <f t="shared" si="29"/>
        <v>0</v>
      </c>
      <c r="AD58" s="85">
        <f t="shared" si="30"/>
        <v>0</v>
      </c>
      <c r="AE58" s="85">
        <f t="shared" si="31"/>
        <v>0</v>
      </c>
      <c r="AF58" s="10"/>
      <c r="AG58" s="18">
        <f t="shared" si="22"/>
        <v>0</v>
      </c>
    </row>
    <row r="59" spans="1:35" ht="6" customHeight="1">
      <c r="A59" s="3"/>
      <c r="B59" s="27"/>
      <c r="C59" s="27"/>
      <c r="D59" s="27"/>
      <c r="E59" s="90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10"/>
      <c r="AG59" s="18">
        <f t="shared" si="22"/>
        <v>0</v>
      </c>
    </row>
    <row r="60" spans="1:35">
      <c r="A60" s="3"/>
      <c r="B60" s="27" t="s">
        <v>30</v>
      </c>
      <c r="C60" s="27"/>
      <c r="D60" s="27"/>
      <c r="E60" s="90"/>
      <c r="F60" s="85"/>
      <c r="G60" s="85"/>
      <c r="H60" s="85"/>
      <c r="I60" s="85"/>
      <c r="J60" s="85">
        <f t="shared" si="32"/>
        <v>0</v>
      </c>
      <c r="K60" s="85"/>
      <c r="L60" s="85"/>
      <c r="M60" s="85"/>
      <c r="N60" s="85"/>
      <c r="O60" s="85">
        <f t="shared" si="23"/>
        <v>0</v>
      </c>
      <c r="P60" s="85"/>
      <c r="Q60" s="85"/>
      <c r="R60" s="85"/>
      <c r="S60" s="85"/>
      <c r="T60" s="85">
        <f t="shared" si="24"/>
        <v>0</v>
      </c>
      <c r="U60" s="85">
        <f t="shared" si="25"/>
        <v>0</v>
      </c>
      <c r="V60" s="85">
        <f t="shared" si="26"/>
        <v>0</v>
      </c>
      <c r="W60" s="85"/>
      <c r="X60" s="85"/>
      <c r="Y60" s="85"/>
      <c r="Z60" s="85">
        <f t="shared" si="27"/>
        <v>0</v>
      </c>
      <c r="AA60" s="85">
        <f t="shared" si="28"/>
        <v>0</v>
      </c>
      <c r="AB60" s="85">
        <f t="shared" si="28"/>
        <v>0</v>
      </c>
      <c r="AC60" s="85">
        <f t="shared" si="29"/>
        <v>0</v>
      </c>
      <c r="AD60" s="85">
        <f t="shared" si="30"/>
        <v>0</v>
      </c>
      <c r="AE60" s="85">
        <f t="shared" si="31"/>
        <v>0</v>
      </c>
      <c r="AF60" s="10"/>
      <c r="AG60" s="18">
        <f t="shared" si="22"/>
        <v>0</v>
      </c>
    </row>
    <row r="61" spans="1:35" ht="4.5" customHeight="1">
      <c r="A61" s="3"/>
      <c r="B61" s="27"/>
      <c r="C61" s="27"/>
      <c r="D61" s="27"/>
      <c r="E61" s="90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10"/>
      <c r="AG61" s="18"/>
    </row>
    <row r="62" spans="1:35">
      <c r="A62" s="3"/>
      <c r="B62" s="27" t="s">
        <v>31</v>
      </c>
      <c r="C62" s="27"/>
      <c r="D62" s="27"/>
      <c r="E62" s="90"/>
      <c r="F62" s="85"/>
      <c r="G62" s="85"/>
      <c r="H62" s="85"/>
      <c r="I62" s="85"/>
      <c r="J62" s="85">
        <f t="shared" si="32"/>
        <v>0</v>
      </c>
      <c r="K62" s="85"/>
      <c r="L62" s="85"/>
      <c r="M62" s="85"/>
      <c r="N62" s="85"/>
      <c r="O62" s="85">
        <f t="shared" si="23"/>
        <v>0</v>
      </c>
      <c r="P62" s="85"/>
      <c r="Q62" s="85"/>
      <c r="R62" s="85"/>
      <c r="S62" s="85"/>
      <c r="T62" s="85">
        <f t="shared" si="24"/>
        <v>0</v>
      </c>
      <c r="U62" s="85">
        <f t="shared" si="25"/>
        <v>0</v>
      </c>
      <c r="V62" s="85">
        <f t="shared" si="26"/>
        <v>0</v>
      </c>
      <c r="W62" s="85"/>
      <c r="X62" s="85"/>
      <c r="Y62" s="85"/>
      <c r="Z62" s="85">
        <f t="shared" si="27"/>
        <v>0</v>
      </c>
      <c r="AA62" s="85">
        <f t="shared" si="28"/>
        <v>0</v>
      </c>
      <c r="AB62" s="85">
        <f t="shared" si="28"/>
        <v>0</v>
      </c>
      <c r="AC62" s="85">
        <f t="shared" si="29"/>
        <v>0</v>
      </c>
      <c r="AD62" s="85">
        <f t="shared" si="30"/>
        <v>0</v>
      </c>
      <c r="AE62" s="85">
        <f t="shared" si="31"/>
        <v>0</v>
      </c>
      <c r="AF62" s="10"/>
      <c r="AG62" s="18">
        <f t="shared" si="22"/>
        <v>0</v>
      </c>
    </row>
    <row r="63" spans="1:35" ht="6" customHeight="1">
      <c r="A63" s="3"/>
      <c r="B63" s="16"/>
      <c r="C63" s="16"/>
      <c r="D63" s="16"/>
      <c r="E63" s="4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10"/>
    </row>
    <row r="64" spans="1:35" ht="15.75" thickBot="1">
      <c r="A64" s="3"/>
      <c r="B64" s="16"/>
      <c r="C64" s="27" t="s">
        <v>62</v>
      </c>
      <c r="D64" s="16"/>
      <c r="E64" s="4"/>
      <c r="F64" s="32">
        <f t="shared" ref="F64:AE64" si="44">+F19+F44+F46+F58+F60+F62</f>
        <v>157897390.48000002</v>
      </c>
      <c r="G64" s="32">
        <f t="shared" si="44"/>
        <v>88576273.129999995</v>
      </c>
      <c r="H64" s="32">
        <f t="shared" si="44"/>
        <v>0</v>
      </c>
      <c r="I64" s="32">
        <f t="shared" si="44"/>
        <v>273106.68000000005</v>
      </c>
      <c r="J64" s="32">
        <f t="shared" si="44"/>
        <v>246746770.29000002</v>
      </c>
      <c r="K64" s="32">
        <f t="shared" si="44"/>
        <v>2820505.54</v>
      </c>
      <c r="L64" s="32">
        <f t="shared" si="44"/>
        <v>41048825.080000006</v>
      </c>
      <c r="M64" s="32">
        <f t="shared" si="44"/>
        <v>0</v>
      </c>
      <c r="N64" s="32">
        <f t="shared" si="44"/>
        <v>32327563.790000003</v>
      </c>
      <c r="O64" s="32">
        <f t="shared" si="44"/>
        <v>76196894.409999996</v>
      </c>
      <c r="P64" s="32">
        <f t="shared" si="44"/>
        <v>0</v>
      </c>
      <c r="Q64" s="32">
        <f t="shared" si="44"/>
        <v>902314.03</v>
      </c>
      <c r="R64" s="32">
        <f t="shared" si="44"/>
        <v>0</v>
      </c>
      <c r="S64" s="32">
        <f t="shared" si="44"/>
        <v>105180</v>
      </c>
      <c r="T64" s="32">
        <f t="shared" si="44"/>
        <v>1007494.03</v>
      </c>
      <c r="U64" s="32">
        <f t="shared" si="44"/>
        <v>77204388.439999998</v>
      </c>
      <c r="V64" s="32">
        <f t="shared" si="44"/>
        <v>323951158.73000002</v>
      </c>
      <c r="W64" s="32">
        <f t="shared" si="44"/>
        <v>0</v>
      </c>
      <c r="X64" s="32">
        <f t="shared" si="44"/>
        <v>0</v>
      </c>
      <c r="Y64" s="32">
        <f t="shared" si="44"/>
        <v>0</v>
      </c>
      <c r="Z64" s="32">
        <f t="shared" si="44"/>
        <v>0</v>
      </c>
      <c r="AA64" s="32">
        <f t="shared" si="44"/>
        <v>160717896.01999998</v>
      </c>
      <c r="AB64" s="32">
        <f t="shared" si="44"/>
        <v>130527412.23999999</v>
      </c>
      <c r="AC64" s="32">
        <f t="shared" si="44"/>
        <v>0</v>
      </c>
      <c r="AD64" s="32">
        <f t="shared" si="44"/>
        <v>32705850.470000003</v>
      </c>
      <c r="AE64" s="32">
        <f t="shared" si="44"/>
        <v>323951158.73000002</v>
      </c>
      <c r="AF64" s="26"/>
      <c r="AG64" s="17">
        <f t="shared" ref="AG64" si="45">SUM(AG21:AG62)</f>
        <v>0</v>
      </c>
    </row>
    <row r="65" spans="1:33" ht="5.25" customHeight="1" thickTop="1">
      <c r="A65" s="5"/>
      <c r="B65" s="15"/>
      <c r="C65" s="15"/>
      <c r="D65" s="15"/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3" ht="4.5" customHeight="1"/>
    <row r="67" spans="1:33">
      <c r="B67" s="28" t="s">
        <v>32</v>
      </c>
      <c r="F67" s="105" t="s">
        <v>83</v>
      </c>
      <c r="G67" s="105"/>
      <c r="H67" s="105"/>
      <c r="I67" s="28"/>
      <c r="J67" s="105" t="s">
        <v>84</v>
      </c>
      <c r="K67" s="105"/>
      <c r="L67" s="28"/>
      <c r="M67" s="91" t="s">
        <v>85</v>
      </c>
      <c r="V67" s="95" t="s">
        <v>97</v>
      </c>
      <c r="W67" s="95"/>
      <c r="X67" s="95"/>
      <c r="Y67" s="96" t="s">
        <v>98</v>
      </c>
      <c r="Z67" s="96"/>
      <c r="AB67" s="15" t="s">
        <v>99</v>
      </c>
      <c r="AD67" s="18"/>
      <c r="AE67" s="42"/>
    </row>
    <row r="68" spans="1:33" ht="18.75">
      <c r="B68" t="s">
        <v>33</v>
      </c>
      <c r="G68" s="16"/>
      <c r="H68" s="16"/>
      <c r="J68" s="16"/>
      <c r="K68" s="16"/>
      <c r="M68" s="16"/>
      <c r="R68" t="s">
        <v>67</v>
      </c>
      <c r="V68" s="24"/>
      <c r="W68" s="20">
        <v>54198000</v>
      </c>
      <c r="X68" s="20"/>
      <c r="Y68" s="20"/>
      <c r="Z68" s="20">
        <f>+U87*1000</f>
        <v>133867000</v>
      </c>
      <c r="AA68" s="20"/>
      <c r="AB68" s="20">
        <f>52277000+59734000+82682000+83008000+71888000+79308000+59308000+57760000+60964000+(251378000-210579000)+54198000+133867000</f>
        <v>835793000</v>
      </c>
      <c r="AC68" s="42"/>
      <c r="AG68" s="18"/>
    </row>
    <row r="69" spans="1:33">
      <c r="C69" t="s">
        <v>78</v>
      </c>
      <c r="F69" s="19"/>
      <c r="G69" s="20">
        <f>SUM(F70:F76)</f>
        <v>40654000</v>
      </c>
      <c r="H69" s="20"/>
      <c r="I69" s="20"/>
      <c r="J69" s="43">
        <f>SUM(I70:I76)</f>
        <v>44897000</v>
      </c>
      <c r="K69" s="20"/>
      <c r="L69" s="20"/>
      <c r="M69" s="20">
        <f>SUM(L70:L76)</f>
        <v>361948013</v>
      </c>
      <c r="R69" t="s">
        <v>74</v>
      </c>
      <c r="V69" s="19"/>
      <c r="W69" s="21">
        <f>+G85</f>
        <v>-40627562.549999997</v>
      </c>
      <c r="X69" s="20"/>
      <c r="Y69" s="20"/>
      <c r="Z69" s="20">
        <f>+J85</f>
        <v>-26175865.279999997</v>
      </c>
      <c r="AA69" s="20"/>
      <c r="AB69" s="20">
        <f>-19048025.08+10000+19048025.08-10000-18982629.98-27090401.76+27090401.76-27087284.23-36631709.83-17862352.03-40164126.97-63391391.28-34517601.34-26670284.38-45198981.34+45198981.34-45195700.09-31578338.24-47082192.66-78425630.03</f>
        <v>-467589241.05999994</v>
      </c>
      <c r="AC69" s="42"/>
    </row>
    <row r="70" spans="1:33" ht="15.75" thickBot="1">
      <c r="C70" s="25" t="s">
        <v>76</v>
      </c>
      <c r="D70" s="19"/>
      <c r="E70" s="19"/>
      <c r="F70" s="43"/>
      <c r="G70" s="20"/>
      <c r="H70" s="50"/>
      <c r="I70" s="50"/>
      <c r="J70" s="20"/>
      <c r="K70" s="20"/>
      <c r="L70" s="20">
        <f>35921000+29047000+36201000+37826000+55985000+54659000</f>
        <v>249639000</v>
      </c>
      <c r="M70" s="20"/>
      <c r="R70" t="s">
        <v>42</v>
      </c>
      <c r="V70" s="19"/>
      <c r="W70" s="29">
        <f>+W68+W69</f>
        <v>13570437.450000003</v>
      </c>
      <c r="X70" s="30"/>
      <c r="Y70" s="30"/>
      <c r="Z70" s="29">
        <f>+Z68+Z69</f>
        <v>107691134.72</v>
      </c>
      <c r="AA70" s="30"/>
      <c r="AB70" s="29">
        <f>+AB68+AB69</f>
        <v>368203758.94000006</v>
      </c>
      <c r="AC70" s="19"/>
    </row>
    <row r="71" spans="1:33" ht="15.75" thickTop="1">
      <c r="C71" s="25" t="s">
        <v>77</v>
      </c>
      <c r="D71" s="19"/>
      <c r="E71" s="19"/>
      <c r="F71" s="43"/>
      <c r="G71" s="20"/>
      <c r="H71" s="20"/>
      <c r="I71" s="20"/>
      <c r="J71" s="20"/>
      <c r="K71" s="20"/>
      <c r="L71" s="20">
        <f>1589000+1589000+1589000+1589000+1589000+1589000</f>
        <v>9534000</v>
      </c>
      <c r="M71" s="20"/>
      <c r="V71" s="19"/>
      <c r="W71" s="51"/>
      <c r="X71" s="30"/>
      <c r="Y71" s="30"/>
      <c r="Z71" s="51"/>
      <c r="AA71" s="30"/>
      <c r="AB71" s="51"/>
      <c r="AC71" s="19"/>
    </row>
    <row r="72" spans="1:33">
      <c r="C72" s="25" t="s">
        <v>79</v>
      </c>
      <c r="D72" s="19"/>
      <c r="E72" s="19"/>
      <c r="F72" s="43"/>
      <c r="G72" s="20"/>
      <c r="H72" s="20"/>
      <c r="I72" s="20"/>
      <c r="J72" s="20"/>
      <c r="K72" s="20"/>
      <c r="L72" s="20">
        <f>4263000+1421000+1421000+1421000</f>
        <v>8526000</v>
      </c>
      <c r="M72" s="20"/>
      <c r="V72" s="19"/>
      <c r="W72" s="51"/>
      <c r="X72" s="30"/>
      <c r="Y72" s="30"/>
      <c r="Z72" s="51"/>
      <c r="AA72" s="30"/>
      <c r="AB72" s="51"/>
      <c r="AC72" s="19"/>
    </row>
    <row r="73" spans="1:33">
      <c r="C73" s="25" t="s">
        <v>80</v>
      </c>
      <c r="D73" s="19"/>
      <c r="E73" s="19"/>
      <c r="F73" s="43"/>
      <c r="G73" s="20"/>
      <c r="H73" s="20"/>
      <c r="I73" s="20"/>
      <c r="J73" s="20"/>
      <c r="K73" s="20"/>
      <c r="L73" s="20">
        <f>554000+185000+185000+185000</f>
        <v>1109000</v>
      </c>
      <c r="M73" s="20"/>
      <c r="V73" s="19"/>
      <c r="W73" s="51"/>
      <c r="X73" s="30"/>
      <c r="Y73" s="30"/>
      <c r="Z73" s="51"/>
      <c r="AA73" s="30"/>
      <c r="AB73" s="93"/>
      <c r="AC73" s="92"/>
      <c r="AD73" s="16"/>
    </row>
    <row r="74" spans="1:33">
      <c r="C74" s="25" t="s">
        <v>81</v>
      </c>
      <c r="D74" s="19"/>
      <c r="E74" s="19"/>
      <c r="F74" s="43"/>
      <c r="G74" s="20"/>
      <c r="H74" s="20"/>
      <c r="I74" s="20"/>
      <c r="J74" s="20"/>
      <c r="K74" s="20"/>
      <c r="L74" s="20">
        <v>7589013</v>
      </c>
      <c r="M74" s="20"/>
      <c r="V74" s="19"/>
      <c r="W74" s="51"/>
      <c r="X74" s="30"/>
      <c r="Y74" s="30"/>
      <c r="Z74" s="51"/>
      <c r="AA74" s="30"/>
      <c r="AB74" s="94"/>
      <c r="AC74" s="92"/>
      <c r="AD74" s="16"/>
    </row>
    <row r="75" spans="1:33">
      <c r="C75" s="25" t="s">
        <v>82</v>
      </c>
      <c r="D75" s="19"/>
      <c r="E75" s="19"/>
      <c r="F75" s="43">
        <v>40654000</v>
      </c>
      <c r="G75" s="20"/>
      <c r="H75" s="20"/>
      <c r="I75" s="20"/>
      <c r="J75" s="20"/>
      <c r="K75" s="20"/>
      <c r="L75" s="20">
        <v>40654000</v>
      </c>
      <c r="M75" s="20"/>
      <c r="V75" s="19"/>
      <c r="W75" s="22"/>
      <c r="X75" s="20"/>
      <c r="Y75" s="20"/>
      <c r="Z75" s="20"/>
      <c r="AA75" s="20"/>
      <c r="AB75" s="93"/>
      <c r="AC75" s="92"/>
      <c r="AD75" s="16"/>
    </row>
    <row r="76" spans="1:33" ht="14.25" customHeight="1">
      <c r="C76" s="25" t="s">
        <v>110</v>
      </c>
      <c r="D76" s="19"/>
      <c r="E76" s="19"/>
      <c r="F76" s="44">
        <v>0</v>
      </c>
      <c r="G76" s="20"/>
      <c r="H76" s="20"/>
      <c r="I76" s="21">
        <f>41702000+1774000+1421000</f>
        <v>44897000</v>
      </c>
      <c r="J76" s="20"/>
      <c r="K76" s="20"/>
      <c r="L76" s="21">
        <v>44897000</v>
      </c>
      <c r="M76" s="20"/>
      <c r="R76" s="38" t="s">
        <v>100</v>
      </c>
      <c r="S76" s="38"/>
      <c r="V76" s="19"/>
      <c r="W76" s="22"/>
      <c r="X76" s="20"/>
      <c r="Y76" s="20"/>
      <c r="Z76" s="20"/>
      <c r="AA76" s="20"/>
      <c r="AB76" s="93"/>
      <c r="AC76" s="92"/>
      <c r="AD76" s="16"/>
    </row>
    <row r="77" spans="1:33">
      <c r="C77" t="s">
        <v>34</v>
      </c>
      <c r="F77" s="20"/>
      <c r="G77" s="20">
        <v>0</v>
      </c>
      <c r="H77" s="20"/>
      <c r="I77" s="20"/>
      <c r="J77" s="20">
        <v>0</v>
      </c>
      <c r="K77" s="20"/>
      <c r="L77" s="20"/>
      <c r="M77" s="20"/>
      <c r="R77" s="54" t="s">
        <v>71</v>
      </c>
      <c r="S77" s="54"/>
      <c r="T77" s="45"/>
      <c r="U77" s="45"/>
      <c r="V77" s="55"/>
      <c r="W77" s="22"/>
      <c r="X77" s="22"/>
      <c r="Y77" s="22"/>
      <c r="Z77" s="22"/>
      <c r="AA77" s="22"/>
      <c r="AB77" s="94"/>
      <c r="AC77" s="92"/>
      <c r="AD77" s="16"/>
    </row>
    <row r="78" spans="1:33" ht="15" customHeight="1">
      <c r="C78" t="s">
        <v>35</v>
      </c>
      <c r="F78" s="19"/>
      <c r="G78" s="20">
        <f>+AE54</f>
        <v>3518628.21</v>
      </c>
      <c r="H78" s="20"/>
      <c r="I78" s="20"/>
      <c r="J78" s="43">
        <f>+AE55</f>
        <v>3481092.8699999996</v>
      </c>
      <c r="K78" s="20"/>
      <c r="L78" s="20"/>
      <c r="M78" s="20">
        <f>+AE46</f>
        <v>30119395.610000003</v>
      </c>
      <c r="R78" s="56" t="s">
        <v>101</v>
      </c>
      <c r="S78" s="57"/>
      <c r="T78" s="57"/>
      <c r="U78" s="57"/>
      <c r="V78" s="58"/>
      <c r="W78" s="20"/>
      <c r="X78" s="20"/>
      <c r="Y78" s="20"/>
      <c r="Z78" s="20"/>
      <c r="AA78" s="20"/>
      <c r="AB78" s="93"/>
      <c r="AC78" s="92"/>
      <c r="AD78" s="16"/>
    </row>
    <row r="79" spans="1:33" ht="11.25" customHeight="1">
      <c r="C79" t="s">
        <v>36</v>
      </c>
      <c r="F79" s="19"/>
      <c r="G79" s="20">
        <v>0</v>
      </c>
      <c r="H79" s="20"/>
      <c r="I79" s="20"/>
      <c r="J79" s="20">
        <v>0</v>
      </c>
      <c r="K79" s="20"/>
      <c r="L79" s="20"/>
      <c r="M79" s="20"/>
      <c r="R79" s="57"/>
      <c r="S79" s="57" t="s">
        <v>5</v>
      </c>
      <c r="T79" s="50">
        <v>15094</v>
      </c>
      <c r="U79" s="50"/>
      <c r="V79" s="58"/>
      <c r="W79" s="20"/>
      <c r="X79" s="20"/>
      <c r="Y79" s="20"/>
      <c r="Z79" s="20"/>
      <c r="AA79" s="20"/>
      <c r="AB79" s="93"/>
      <c r="AC79" s="92"/>
      <c r="AD79" s="16"/>
    </row>
    <row r="80" spans="1:33" ht="10.5" customHeight="1">
      <c r="C80" t="s">
        <v>37</v>
      </c>
      <c r="F80" s="19"/>
      <c r="G80" s="20">
        <v>0</v>
      </c>
      <c r="H80" s="20"/>
      <c r="I80" s="20"/>
      <c r="J80" s="20">
        <v>0</v>
      </c>
      <c r="K80" s="20"/>
      <c r="L80" s="20"/>
      <c r="M80" s="20"/>
      <c r="R80" s="57"/>
      <c r="S80" s="57" t="s">
        <v>6</v>
      </c>
      <c r="T80" s="50">
        <v>32462</v>
      </c>
      <c r="U80" s="50"/>
      <c r="V80" s="59"/>
      <c r="X80" s="18"/>
      <c r="Y80" s="18"/>
      <c r="AB80" s="20"/>
    </row>
    <row r="81" spans="2:28" ht="13.5" customHeight="1">
      <c r="C81" s="15" t="s">
        <v>38</v>
      </c>
      <c r="F81" s="19"/>
      <c r="G81" s="21">
        <v>0</v>
      </c>
      <c r="H81" s="20"/>
      <c r="I81" s="20"/>
      <c r="J81" s="21">
        <v>0</v>
      </c>
      <c r="K81" s="20"/>
      <c r="L81" s="22"/>
      <c r="M81" s="21"/>
      <c r="R81" s="57"/>
      <c r="S81" s="57" t="s">
        <v>8</v>
      </c>
      <c r="T81" s="50">
        <v>81843</v>
      </c>
      <c r="U81" s="50"/>
      <c r="V81" s="59"/>
      <c r="AB81" s="18"/>
    </row>
    <row r="82" spans="2:28">
      <c r="C82" t="s">
        <v>59</v>
      </c>
      <c r="F82" s="19"/>
      <c r="G82" s="20">
        <f>SUM(G69:G81)</f>
        <v>44172628.210000001</v>
      </c>
      <c r="H82" s="20"/>
      <c r="I82" s="20"/>
      <c r="J82" s="20">
        <f>SUM(J69:J81)</f>
        <v>48378092.869999997</v>
      </c>
      <c r="K82" s="20"/>
      <c r="L82" s="22"/>
      <c r="M82" s="20">
        <f>SUM(M69:M81)</f>
        <v>392067408.61000001</v>
      </c>
      <c r="R82" s="56" t="s">
        <v>69</v>
      </c>
      <c r="S82" s="57" t="s">
        <v>5</v>
      </c>
      <c r="T82" s="48">
        <v>1577</v>
      </c>
      <c r="U82" s="50">
        <f>SUM(T79:T82)</f>
        <v>130976</v>
      </c>
      <c r="V82" s="59"/>
      <c r="W82" s="20"/>
      <c r="AB82" s="18"/>
    </row>
    <row r="83" spans="2:28">
      <c r="B83" t="s">
        <v>39</v>
      </c>
      <c r="F83" s="19"/>
      <c r="G83" s="21">
        <v>0</v>
      </c>
      <c r="H83" s="22"/>
      <c r="I83" s="22"/>
      <c r="J83" s="21">
        <v>0</v>
      </c>
      <c r="K83" s="22"/>
      <c r="L83" s="22"/>
      <c r="M83" s="21">
        <v>0</v>
      </c>
      <c r="R83" s="56" t="s">
        <v>70</v>
      </c>
      <c r="S83" s="57"/>
      <c r="T83" s="39"/>
      <c r="U83" s="50">
        <v>2253</v>
      </c>
      <c r="V83" s="59"/>
      <c r="W83" s="18"/>
    </row>
    <row r="84" spans="2:28">
      <c r="B84" s="28" t="s">
        <v>40</v>
      </c>
      <c r="F84" s="19"/>
      <c r="G84" s="20">
        <f>+G82-G83</f>
        <v>44172628.210000001</v>
      </c>
      <c r="H84" s="22"/>
      <c r="I84" s="22"/>
      <c r="J84" s="22">
        <f>+J82-J83</f>
        <v>48378092.869999997</v>
      </c>
      <c r="K84" s="22"/>
      <c r="L84" s="22"/>
      <c r="M84" s="22">
        <f>+M82-M83</f>
        <v>392067408.61000001</v>
      </c>
      <c r="R84" s="56" t="s">
        <v>73</v>
      </c>
      <c r="S84" s="57" t="s">
        <v>5</v>
      </c>
      <c r="T84" s="39">
        <v>0</v>
      </c>
      <c r="U84" s="50"/>
      <c r="V84" s="60"/>
    </row>
    <row r="85" spans="2:28" ht="15" customHeight="1">
      <c r="B85" t="s">
        <v>57</v>
      </c>
      <c r="C85" t="s">
        <v>72</v>
      </c>
      <c r="F85" s="19"/>
      <c r="G85" s="43">
        <f>-AE29-AE40</f>
        <v>-40627562.549999997</v>
      </c>
      <c r="H85" s="22"/>
      <c r="I85" s="22"/>
      <c r="J85" s="22">
        <f>-AE30-AE41</f>
        <v>-26175865.279999997</v>
      </c>
      <c r="K85" s="22"/>
      <c r="L85" s="22"/>
      <c r="M85" s="22">
        <f>-AE19</f>
        <v>-293831763.12</v>
      </c>
      <c r="O85" s="20"/>
      <c r="R85" s="57" t="s">
        <v>102</v>
      </c>
      <c r="S85" s="57" t="s">
        <v>6</v>
      </c>
      <c r="T85" s="39">
        <v>302</v>
      </c>
      <c r="U85" s="50"/>
      <c r="V85" s="59"/>
    </row>
    <row r="86" spans="2:28" ht="13.5" customHeight="1">
      <c r="C86" t="s">
        <v>35</v>
      </c>
      <c r="F86" s="19"/>
      <c r="G86" s="21">
        <f>-G78</f>
        <v>-3518628.21</v>
      </c>
      <c r="H86" s="22"/>
      <c r="I86" s="22"/>
      <c r="J86" s="44">
        <f>-J78</f>
        <v>-3481092.8699999996</v>
      </c>
      <c r="K86" s="22"/>
      <c r="L86" s="22"/>
      <c r="M86" s="21">
        <f>-M78</f>
        <v>-30119395.610000003</v>
      </c>
      <c r="R86" s="57" t="s">
        <v>103</v>
      </c>
      <c r="S86" s="57" t="s">
        <v>8</v>
      </c>
      <c r="T86" s="48">
        <v>336</v>
      </c>
      <c r="U86" s="48">
        <f>SUM(T84:T86)</f>
        <v>638</v>
      </c>
      <c r="V86" s="59"/>
    </row>
    <row r="87" spans="2:28" ht="15" customHeight="1">
      <c r="B87" s="28" t="s">
        <v>63</v>
      </c>
      <c r="C87" s="28"/>
      <c r="D87" s="28"/>
      <c r="E87" s="28"/>
      <c r="F87" s="34"/>
      <c r="G87" s="33">
        <f>SUM(G84:G86)</f>
        <v>26437.450000003912</v>
      </c>
      <c r="H87" s="33"/>
      <c r="I87" s="33"/>
      <c r="J87" s="33">
        <f>SUM(J84:J86)</f>
        <v>18721134.719999999</v>
      </c>
      <c r="K87" s="33"/>
      <c r="L87" s="33"/>
      <c r="M87" s="33">
        <f>SUM(M84:M86)</f>
        <v>68116249.88000001</v>
      </c>
      <c r="N87" s="42"/>
      <c r="R87" s="56" t="s">
        <v>104</v>
      </c>
      <c r="S87" s="56"/>
      <c r="T87" s="61"/>
      <c r="U87" s="61">
        <f>SUM(U82:U86)</f>
        <v>133867</v>
      </c>
      <c r="V87" s="59"/>
      <c r="W87" s="18"/>
    </row>
    <row r="88" spans="2:28" ht="15" customHeight="1">
      <c r="B88" t="s">
        <v>58</v>
      </c>
      <c r="C88" t="s">
        <v>65</v>
      </c>
      <c r="G88" s="44">
        <v>0</v>
      </c>
      <c r="H88" s="22"/>
      <c r="I88" s="22"/>
      <c r="J88" s="21">
        <f>+G91</f>
        <v>26437.450000003912</v>
      </c>
      <c r="K88" s="22"/>
      <c r="L88" s="22"/>
      <c r="M88" s="21"/>
      <c r="R88" s="57" t="s">
        <v>35</v>
      </c>
      <c r="S88" s="57" t="s">
        <v>5</v>
      </c>
      <c r="T88" s="50">
        <v>1124</v>
      </c>
      <c r="U88" s="50"/>
      <c r="V88" s="59"/>
      <c r="W88" s="18"/>
    </row>
    <row r="89" spans="2:28" ht="15" customHeight="1">
      <c r="B89" s="28" t="s">
        <v>66</v>
      </c>
      <c r="G89" s="22">
        <f>SUM(G87:G88)</f>
        <v>26437.450000003912</v>
      </c>
      <c r="H89" s="22"/>
      <c r="I89" s="22"/>
      <c r="J89" s="22">
        <f>SUM(J87:J88)</f>
        <v>18747572.170000002</v>
      </c>
      <c r="K89" s="22"/>
      <c r="L89" s="22"/>
      <c r="M89" s="22">
        <f>SUM(M87:M88)</f>
        <v>68116249.88000001</v>
      </c>
      <c r="O89" s="18"/>
      <c r="R89" s="57"/>
      <c r="S89" s="57" t="s">
        <v>6</v>
      </c>
      <c r="T89" s="50">
        <v>1709</v>
      </c>
      <c r="U89" s="50"/>
      <c r="V89" s="59"/>
    </row>
    <row r="90" spans="2:28" ht="15" customHeight="1">
      <c r="B90" t="s">
        <v>57</v>
      </c>
      <c r="C90" t="s">
        <v>105</v>
      </c>
      <c r="G90" s="20"/>
      <c r="H90" s="22"/>
      <c r="I90" s="22"/>
      <c r="J90" s="21">
        <v>0</v>
      </c>
      <c r="K90" s="22"/>
      <c r="L90" s="22"/>
      <c r="M90" s="44">
        <f>-49364958.65-3719.06</f>
        <v>-49368677.710000001</v>
      </c>
      <c r="N90" s="60"/>
      <c r="O90" s="60"/>
      <c r="P90" s="59"/>
      <c r="R90" s="57"/>
      <c r="S90" s="57" t="s">
        <v>8</v>
      </c>
      <c r="T90" s="48">
        <v>4307</v>
      </c>
      <c r="U90" s="50"/>
      <c r="V90" s="59"/>
    </row>
    <row r="91" spans="2:28" ht="15" customHeight="1" thickBot="1">
      <c r="B91" s="28" t="s">
        <v>64</v>
      </c>
      <c r="G91" s="29">
        <f>SUM(G89:G90)</f>
        <v>26437.450000003912</v>
      </c>
      <c r="H91" s="22"/>
      <c r="I91" s="22"/>
      <c r="J91" s="29">
        <f>SUM(J89:J90)</f>
        <v>18747572.170000002</v>
      </c>
      <c r="K91" s="22"/>
      <c r="L91" s="22"/>
      <c r="M91" s="29">
        <f>SUM(M89:M90)</f>
        <v>18747572.170000009</v>
      </c>
      <c r="N91" s="18"/>
      <c r="R91" s="56" t="s">
        <v>106</v>
      </c>
      <c r="S91" s="57"/>
      <c r="T91" s="62">
        <f>SUM(T88:T90)</f>
        <v>7140</v>
      </c>
      <c r="U91" s="57"/>
      <c r="V91" s="59"/>
    </row>
    <row r="92" spans="2:28" ht="4.5" customHeight="1" thickTop="1">
      <c r="G92" s="20"/>
      <c r="H92" s="22"/>
      <c r="I92" s="22"/>
      <c r="J92" s="20"/>
      <c r="K92" s="22"/>
      <c r="L92" s="22"/>
      <c r="M92" s="20"/>
      <c r="R92" s="57"/>
      <c r="S92" s="57"/>
      <c r="T92" s="57"/>
      <c r="U92" s="57"/>
      <c r="V92" s="59"/>
    </row>
    <row r="93" spans="2:28" ht="5.25" customHeight="1">
      <c r="B93" s="25" t="s">
        <v>41</v>
      </c>
      <c r="G93" s="20"/>
      <c r="H93" s="20"/>
      <c r="I93" s="20"/>
      <c r="J93" s="20"/>
      <c r="K93" s="20"/>
      <c r="L93" s="20"/>
      <c r="M93" s="20"/>
      <c r="R93" s="59"/>
      <c r="S93" s="59"/>
      <c r="T93" s="59"/>
      <c r="U93" s="59"/>
      <c r="V93" s="59"/>
    </row>
    <row r="94" spans="2:28" ht="4.5" customHeight="1"/>
    <row r="95" spans="2:28">
      <c r="E95" t="s">
        <v>43</v>
      </c>
      <c r="K95" t="s">
        <v>46</v>
      </c>
      <c r="M95" s="22"/>
      <c r="R95" s="25" t="s">
        <v>107</v>
      </c>
    </row>
    <row r="96" spans="2:28">
      <c r="M96" s="22"/>
    </row>
    <row r="97" spans="5:15">
      <c r="E97" s="37" t="s">
        <v>48</v>
      </c>
      <c r="K97" s="37" t="s">
        <v>49</v>
      </c>
    </row>
    <row r="98" spans="5:15">
      <c r="E98" t="s">
        <v>45</v>
      </c>
      <c r="K98" t="s">
        <v>50</v>
      </c>
    </row>
    <row r="99" spans="5:15">
      <c r="E99" t="s">
        <v>44</v>
      </c>
      <c r="K99" t="s">
        <v>47</v>
      </c>
    </row>
    <row r="100" spans="5:15">
      <c r="K100" t="s">
        <v>44</v>
      </c>
    </row>
    <row r="101" spans="5:15">
      <c r="M101" s="42"/>
    </row>
    <row r="104" spans="5:15">
      <c r="M104" s="22"/>
    </row>
    <row r="105" spans="5:15">
      <c r="M105" s="22"/>
    </row>
    <row r="106" spans="5:15">
      <c r="M106" s="22"/>
    </row>
    <row r="107" spans="5:15">
      <c r="M107" s="22"/>
      <c r="O107" s="42"/>
    </row>
    <row r="108" spans="5:15">
      <c r="M108" s="22"/>
    </row>
    <row r="109" spans="5:15">
      <c r="M109" s="22"/>
    </row>
  </sheetData>
  <mergeCells count="14">
    <mergeCell ref="AA12:AE12"/>
    <mergeCell ref="A2:Q2"/>
    <mergeCell ref="A3:Q3"/>
    <mergeCell ref="F12:J12"/>
    <mergeCell ref="K12:U12"/>
    <mergeCell ref="W12:Z12"/>
    <mergeCell ref="V67:X67"/>
    <mergeCell ref="Y67:Z67"/>
    <mergeCell ref="A13:E13"/>
    <mergeCell ref="K13:O13"/>
    <mergeCell ref="P13:T13"/>
    <mergeCell ref="A15:E15"/>
    <mergeCell ref="F67:H67"/>
    <mergeCell ref="J67:K67"/>
  </mergeCells>
  <printOptions horizontalCentered="1"/>
  <pageMargins left="0" right="0" top="0.18" bottom="0" header="0.17" footer="0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JanAug2016 forPostingCompliance</vt:lpstr>
      <vt:lpstr>Sheet2</vt:lpstr>
      <vt:lpstr>Sheet3</vt:lpstr>
      <vt:lpstr>'JanAug2016 forPostingCompliance'!Print_Area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s. soquiat</dc:creator>
  <cp:lastModifiedBy>lourdes s. soquiat</cp:lastModifiedBy>
  <cp:lastPrinted>2016-09-21T09:55:54Z</cp:lastPrinted>
  <dcterms:created xsi:type="dcterms:W3CDTF">2014-07-07T07:45:52Z</dcterms:created>
  <dcterms:modified xsi:type="dcterms:W3CDTF">2016-10-06T07:54:25Z</dcterms:modified>
</cp:coreProperties>
</file>